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05" activeTab="4"/>
  </bookViews>
  <sheets>
    <sheet name="RECEITA" sheetId="1" r:id="rId1"/>
    <sheet name="MDE" sheetId="2" r:id="rId2"/>
    <sheet name="FUNDEB" sheetId="3" r:id="rId3"/>
    <sheet name="SAUDE" sheetId="4" r:id="rId4"/>
    <sheet name="CÂMARA" sheetId="5" r:id="rId5"/>
  </sheets>
  <definedNames/>
  <calcPr fullCalcOnLoad="1"/>
</workbook>
</file>

<file path=xl/sharedStrings.xml><?xml version="1.0" encoding="utf-8"?>
<sst xmlns="http://schemas.openxmlformats.org/spreadsheetml/2006/main" count="329" uniqueCount="166">
  <si>
    <t>RECEITAS</t>
  </si>
  <si>
    <t>FPM</t>
  </si>
  <si>
    <t>ICMS</t>
  </si>
  <si>
    <t>IPI</t>
  </si>
  <si>
    <t>LEI CANDIR</t>
  </si>
  <si>
    <t>IPTU</t>
  </si>
  <si>
    <t>IRRF</t>
  </si>
  <si>
    <t>ITBI</t>
  </si>
  <si>
    <t>ISS</t>
  </si>
  <si>
    <t>ITR</t>
  </si>
  <si>
    <t>IPVA</t>
  </si>
  <si>
    <t>TOTAL GERAL</t>
  </si>
  <si>
    <t>DESPESAS</t>
  </si>
  <si>
    <t>RECEITA MAIOR QUE A DESPESA</t>
  </si>
  <si>
    <t>PREMIAÇÕES - SECRETARIA</t>
  </si>
  <si>
    <t>IPÊ - SECRETARIA</t>
  </si>
  <si>
    <t>VENCIMENTOS - SECRETARIA</t>
  </si>
  <si>
    <t>OBRIGAÇÕES PATRONAIS - SECRETARIA</t>
  </si>
  <si>
    <t>DIARIAS - SECRETARIA</t>
  </si>
  <si>
    <t>MATERIAL CONSUMO - SECRETARIA</t>
  </si>
  <si>
    <t>PASSAG. DESP. LOCOMOÇÃO - SECRETARIA</t>
  </si>
  <si>
    <t>SERV. PESSOA FISICA - SECRETARIA</t>
  </si>
  <si>
    <t>SERV. PESSOA JURIDICA - SECRETARIA</t>
  </si>
  <si>
    <t>OBRIGAÇÕES TRIB. E CONTRIB. - SECRETARIA</t>
  </si>
  <si>
    <t>OBRAS E INSTALAÇÕES - SECRETARIA</t>
  </si>
  <si>
    <t>EQUIPAMENTOS - SECRETARIA</t>
  </si>
  <si>
    <t>MATERIAL - ENS. FUNDAMENTAL</t>
  </si>
  <si>
    <t>EQUIPAMENTOS - TRANSP ESCOLAR</t>
  </si>
  <si>
    <t>IPÊ - TRANSPORTE</t>
  </si>
  <si>
    <t>VENCIMENTOS - TRANSPORTE</t>
  </si>
  <si>
    <t>OBRIGAÇÕES PATRONAIS - TRANSPORTE</t>
  </si>
  <si>
    <t>MATERIAL - TRANSPORTE</t>
  </si>
  <si>
    <t>SERVIÇOS PESSOA FISICA - TRANSPORTE</t>
  </si>
  <si>
    <t>SERVIÇOS PESSOA JURIDICA - TRANSPORTE</t>
  </si>
  <si>
    <t>DIARIAS - FORMAÇÃO CONTINUADA</t>
  </si>
  <si>
    <t>MATERIAL - FORMAÇÃO CONTINUADA</t>
  </si>
  <si>
    <t>PASSAGENS - FORMAÇÃO CONTINUADA</t>
  </si>
  <si>
    <t>SERVIÇOS PESSOA FISICA - FORMAÇÃO CONTIN</t>
  </si>
  <si>
    <t>OBRAS E INSTALAÇÕES - EDUC. INFANTIL</t>
  </si>
  <si>
    <t>EQUIPAMENTOS- EDUC. INFANTIL</t>
  </si>
  <si>
    <t>MATERIAL - EDUCAÇÃO INFANTIL</t>
  </si>
  <si>
    <t>SERVIÇOS PESSOA JURIDICA - FOR. CONT.</t>
  </si>
  <si>
    <t>IPÊ - EDUC. ESPECIAL</t>
  </si>
  <si>
    <t>VENCIMENTOS - EDUC. ESPECIAL</t>
  </si>
  <si>
    <t>OBRIGAÇÕES PATRONAIS - EDUC. ESPECIAL</t>
  </si>
  <si>
    <t>SUBVENÇÕES SOCIAIS - EDUC. ESPECIAL</t>
  </si>
  <si>
    <t>MATERIAL - EDUCAÇÃO ESPECIAL</t>
  </si>
  <si>
    <t>SERVIÇOS PESSOA JURIDICA - EDUC. ESPECIAL</t>
  </si>
  <si>
    <t>TOTAL DESPESA</t>
  </si>
  <si>
    <t>(-) DESCONTO IPTU</t>
  </si>
  <si>
    <t>IPTU JUROS</t>
  </si>
  <si>
    <t>IPTU DIVIDA ATIVA</t>
  </si>
  <si>
    <t>(-) DESCONTO DIVIDA ATIVA IPTU</t>
  </si>
  <si>
    <t>IPTU DIVIDA ATIVA JUROS</t>
  </si>
  <si>
    <t>(-) DESCONTO ISS</t>
  </si>
  <si>
    <t>ISS JUROS</t>
  </si>
  <si>
    <t>ISS DIVIDA ATIVA</t>
  </si>
  <si>
    <t>ISS DIVIDA ATIVA JUROS</t>
  </si>
  <si>
    <t>FPM 1% DEZEMBRO</t>
  </si>
  <si>
    <t>FPM 1% JULHO</t>
  </si>
  <si>
    <t>VENCIMENTOS ENS. FUNDAMENTAL</t>
  </si>
  <si>
    <t>SERVIÇOS P. FISICA - ENS. FUNDAMENTAL</t>
  </si>
  <si>
    <t>SERVIÇOS P. JURÍDICA - ENS. FUNDAMENTAL</t>
  </si>
  <si>
    <t>OBRIGAÇÕES TRIB. E CONTRIB. - FOR CONTINUADA</t>
  </si>
  <si>
    <t>VENC. EDUCAÇÃO INFANTIL</t>
  </si>
  <si>
    <t>SERVIÇOS P. FISICA - EDUC. INFANTIL</t>
  </si>
  <si>
    <t>SERVIÇOS P. JURÍDICA - EDUC. INFANTIL</t>
  </si>
  <si>
    <t>MATERIAL - AUTONOMIA ENS FUNDAMENTAL</t>
  </si>
  <si>
    <t>MATERIAL - AUTONOMIA EDUC INFANTIL</t>
  </si>
  <si>
    <t>MATERIAL - MERENDA EDUC INFANTIL</t>
  </si>
  <si>
    <t>MATERIAL MERENDA - ENS FUNDAMENTAL</t>
  </si>
  <si>
    <t>DESPESAS FESTIVAL CANÇÃO</t>
  </si>
  <si>
    <t>OBRIGAÇÕES PATRONAIS - ENS. FUNDAMENTAL</t>
  </si>
  <si>
    <t>OBRIGAÇÕES TRIB. E CONTRIB. - TRANSPORTE</t>
  </si>
  <si>
    <t>IPÊ - ENS. FUNDAMENTAL</t>
  </si>
  <si>
    <t>IPÊ - EDUC INFANTIL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</si>
  <si>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</si>
  <si>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</si>
  <si>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</si>
  <si>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</si>
  <si>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</si>
  <si>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</si>
  <si>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</si>
  <si>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</si>
  <si>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</si>
  <si>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</si>
  <si>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</si>
  <si>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</si>
  <si>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</si>
  <si>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TOTAL DA RECEITA</t>
  </si>
  <si>
    <t>DEMONSTRATIVO DAS RECEITAS E DESPESAS DO MDE</t>
  </si>
  <si>
    <t>OBRIGAÇÕES PATRONAIS EDUC. INFANTIL</t>
  </si>
  <si>
    <t>DESPESAS SEMANA DA PÁTRIA</t>
  </si>
  <si>
    <t>DESPESAS DIA DA CRIANÇA</t>
  </si>
  <si>
    <t>TOTAL DA DESPESA</t>
  </si>
  <si>
    <t>PERCENTUAL APLICADO</t>
  </si>
  <si>
    <t>RETORNO A MAIOR OU PERCA</t>
  </si>
  <si>
    <t>RECEITA FUNDEB</t>
  </si>
  <si>
    <t>RENDIMENTOS</t>
  </si>
  <si>
    <t>RECEITA TOTAL FUNDEB</t>
  </si>
  <si>
    <t>DESPESAS EMPENHADAS FUNDEB</t>
  </si>
  <si>
    <t>VENCIMENTOS - ENS. FUNDAMENTAL</t>
  </si>
  <si>
    <t>OBRIGAÇÕES PAT. - ENS. FUNDAMENTAL</t>
  </si>
  <si>
    <t>MATERIAL CONSUMO - ENS. FUNDAMENTAL</t>
  </si>
  <si>
    <t>SERV. PESSOA JURID. - ENS. FUNDAMENTAL</t>
  </si>
  <si>
    <t>IPÊ - EDUCAÇÃO INFANTIL</t>
  </si>
  <si>
    <t>VENCIMENTOS - EDUC. INFANTIL</t>
  </si>
  <si>
    <t>OBRIGAÇÕES PATR. - EDUC. INFANTIL</t>
  </si>
  <si>
    <t>MATERIAL - EDUC. INFANTIL</t>
  </si>
  <si>
    <t>SERV. PESSOA JURID. - EDUC. INFANTIL</t>
  </si>
  <si>
    <t>TRANSF. DO FUNDEB</t>
  </si>
  <si>
    <t>RENDIMENTOS FUNDEB</t>
  </si>
  <si>
    <t>RENDIMENTOS MDE</t>
  </si>
  <si>
    <t>RENDIMENTOS ASPS</t>
  </si>
  <si>
    <t>DIFERENÇA RECEITA DESPESA</t>
  </si>
  <si>
    <t>SUBTOTAL DESPESA</t>
  </si>
  <si>
    <t>DIFERENÇA RECEITA DESPESA TOTAL</t>
  </si>
  <si>
    <t>PERCENTUAL APLICADO EM EDUCAÇÃO</t>
  </si>
  <si>
    <t>DEMONSTRATIVO DAS RECEITAS E DESPESAS DO FUNDEB</t>
  </si>
  <si>
    <t>IPE</t>
  </si>
  <si>
    <t>VENCIMENTOS</t>
  </si>
  <si>
    <t>OBRIGAÇÕES PATRONAIS</t>
  </si>
  <si>
    <t>DIARIAS</t>
  </si>
  <si>
    <t>MATERIAL DE CONSUMO</t>
  </si>
  <si>
    <t>PASSAG. DESP DE LOCOMOÇÃO</t>
  </si>
  <si>
    <t>SERVIÇOS PESSOA FÍSICA</t>
  </si>
  <si>
    <t>SERVIÇOS PESSOA JURÍDICA</t>
  </si>
  <si>
    <t>OBRIGAÇÕES TRIBUTÁRIAS E CONTR.</t>
  </si>
  <si>
    <t>AUXÍLIO PESSOAS FÍSICAS</t>
  </si>
  <si>
    <t>OBRAS E INSTALAÇÕES</t>
  </si>
  <si>
    <t>EQUIPAMENTOS</t>
  </si>
  <si>
    <t>FOLHA AGENTES DE SAÚDE</t>
  </si>
  <si>
    <t>VENCIMENTOS SAÚDE MENTAL</t>
  </si>
  <si>
    <t>SERVIÇOS PESSOA JURÍDICA SAUDE MENTAL</t>
  </si>
  <si>
    <t>FOLHA PSF</t>
  </si>
  <si>
    <t>MEDICAMENTOS/ODONTOLOGICO</t>
  </si>
  <si>
    <t>MATERIAL VEÍCULOS</t>
  </si>
  <si>
    <t>SERVIÇOS VEÍCULOS</t>
  </si>
  <si>
    <t>CONVÊNIOS, HOSPITAL, CISA, CLINICAS</t>
  </si>
  <si>
    <t>VENCIMENTOS EPIDEMIO</t>
  </si>
  <si>
    <t>DIFERENÇA RECEITA E DESPESA</t>
  </si>
  <si>
    <t>RENDIMENTOS SAÚDE</t>
  </si>
  <si>
    <t>PERCENTUAL APLICADO EM SAÚDE</t>
  </si>
  <si>
    <t>DEMONSTRATIVO DAS RECEITAS E DESPESAS EM SAÚDE</t>
  </si>
  <si>
    <t>RESUMO DAS RECEITAS E DESPESAS DA CÂMARA MUNICIPAL DE VEREADORES</t>
  </si>
  <si>
    <t>Presidente da Câmara Municipal de Vereadores</t>
  </si>
  <si>
    <t>Taciane R. Gebauer</t>
  </si>
  <si>
    <t>AIRTON ADELAR BORGER</t>
  </si>
  <si>
    <t>Técnica em Contabilidade CRC/RS 101547</t>
  </si>
  <si>
    <t xml:space="preserve"> RECEITAS</t>
  </si>
  <si>
    <t xml:space="preserve">  TOTAL</t>
  </si>
  <si>
    <t xml:space="preserve">  OBRAS E INSTALAÇÕES</t>
  </si>
  <si>
    <t xml:space="preserve">  EQUIPAMENTOS</t>
  </si>
  <si>
    <t xml:space="preserve">  OUTROS BENEFÍCIOS ASSISTENCIAIS (IPÊ)</t>
  </si>
  <si>
    <t xml:space="preserve">  VENCIMENTOS</t>
  </si>
  <si>
    <t xml:space="preserve">  OBRIGAÇÕES PATRONAIS</t>
  </si>
  <si>
    <t xml:space="preserve">  AUXILIO ALIMENTAÇÃO SERVIDORES</t>
  </si>
  <si>
    <t xml:space="preserve">  DIÁRIAS</t>
  </si>
  <si>
    <t xml:space="preserve">  MATERIAL DE CONSUMO</t>
  </si>
  <si>
    <t xml:space="preserve">  PASSAGENS</t>
  </si>
  <si>
    <t xml:space="preserve">  SERVIÇO CONSULTORIA</t>
  </si>
  <si>
    <t xml:space="preserve">  SERVIÇOS PESSOA FÍSICA</t>
  </si>
  <si>
    <t xml:space="preserve">  SERVIÇOS PESSOA JURÍDICA</t>
  </si>
  <si>
    <t xml:space="preserve">  OBRIGAÇÕES TRIBUTÁRIAS</t>
  </si>
  <si>
    <t xml:space="preserve">  TOTAL DA DESPESA</t>
  </si>
  <si>
    <t xml:space="preserve">  DIFERENÇA RECEITA E DESPESA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</si>
</sst>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0.0000000000"/>
    <numFmt numFmtId="174" formatCode="[$-416]dddd\,\ d&quot; de &quot;mmmm&quot; de &quot;yyyy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b/>
      <sz val="14"/>
      <name val="Arial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1" borderId="5" applyNumberFormat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10" xfId="0" applyBorder="1" applyAlignment="1">
      <alignment/>
    </xf>
    <xf numFmtId="171" fontId="4" fillId="0" borderId="10" xfId="62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vertical="top" wrapText="1"/>
    </xf>
    <xf numFmtId="171" fontId="0" fillId="0" borderId="10" xfId="62" applyFont="1" applyBorder="1" applyAlignment="1">
      <alignment/>
    </xf>
    <xf numFmtId="0" fontId="4" fillId="0" borderId="10" xfId="0" applyFont="1" applyFill="1" applyBorder="1" applyAlignment="1">
      <alignment/>
    </xf>
    <xf numFmtId="171" fontId="4" fillId="0" borderId="10" xfId="0" applyNumberFormat="1" applyFont="1" applyBorder="1" applyAlignment="1">
      <alignment/>
    </xf>
    <xf numFmtId="171" fontId="0" fillId="0" borderId="10" xfId="62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171" fontId="0" fillId="0" borderId="10" xfId="62" applyFont="1" applyBorder="1" applyAlignment="1">
      <alignment horizontal="right" vertical="top" wrapText="1"/>
    </xf>
    <xf numFmtId="171" fontId="4" fillId="0" borderId="10" xfId="62" applyFont="1" applyBorder="1" applyAlignment="1">
      <alignment horizontal="right" vertical="top" wrapText="1"/>
    </xf>
    <xf numFmtId="43" fontId="4" fillId="0" borderId="10" xfId="0" applyNumberFormat="1" applyFont="1" applyBorder="1" applyAlignment="1">
      <alignment/>
    </xf>
    <xf numFmtId="171" fontId="8" fillId="0" borderId="10" xfId="62" applyFont="1" applyBorder="1" applyAlignment="1">
      <alignment/>
    </xf>
    <xf numFmtId="171" fontId="0" fillId="0" borderId="10" xfId="62" applyFont="1" applyFill="1" applyBorder="1" applyAlignment="1">
      <alignment/>
    </xf>
    <xf numFmtId="43" fontId="0" fillId="0" borderId="10" xfId="0" applyNumberFormat="1" applyBorder="1" applyAlignment="1">
      <alignment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vertical="top" wrapText="1"/>
    </xf>
    <xf numFmtId="0" fontId="28" fillId="0" borderId="10" xfId="0" applyFont="1" applyFill="1" applyBorder="1" applyAlignment="1">
      <alignment vertical="top" wrapText="1"/>
    </xf>
    <xf numFmtId="0" fontId="28" fillId="0" borderId="10" xfId="0" applyFont="1" applyFill="1" applyBorder="1" applyAlignment="1">
      <alignment/>
    </xf>
    <xf numFmtId="0" fontId="29" fillId="0" borderId="10" xfId="0" applyFont="1" applyBorder="1" applyAlignment="1">
      <alignment vertical="top" wrapText="1"/>
    </xf>
    <xf numFmtId="0" fontId="4" fillId="0" borderId="11" xfId="0" applyFont="1" applyFill="1" applyBorder="1" applyAlignment="1">
      <alignment/>
    </xf>
    <xf numFmtId="0" fontId="4" fillId="33" borderId="10" xfId="0" applyFont="1" applyFill="1" applyBorder="1" applyAlignment="1">
      <alignment vertical="top" wrapText="1"/>
    </xf>
    <xf numFmtId="171" fontId="4" fillId="33" borderId="10" xfId="62" applyFont="1" applyFill="1" applyBorder="1" applyAlignment="1">
      <alignment horizontal="right" vertical="top" wrapText="1"/>
    </xf>
    <xf numFmtId="0" fontId="4" fillId="34" borderId="10" xfId="0" applyFont="1" applyFill="1" applyBorder="1" applyAlignment="1">
      <alignment vertical="top" wrapText="1"/>
    </xf>
    <xf numFmtId="171" fontId="4" fillId="34" borderId="10" xfId="62" applyFont="1" applyFill="1" applyBorder="1" applyAlignment="1">
      <alignment horizontal="right" vertical="top" wrapText="1"/>
    </xf>
    <xf numFmtId="0" fontId="4" fillId="0" borderId="12" xfId="0" applyFont="1" applyBorder="1" applyAlignment="1">
      <alignment/>
    </xf>
    <xf numFmtId="0" fontId="4" fillId="33" borderId="0" xfId="0" applyFont="1" applyFill="1" applyBorder="1" applyAlignment="1">
      <alignment vertical="top" wrapText="1"/>
    </xf>
    <xf numFmtId="171" fontId="4" fillId="33" borderId="0" xfId="62" applyFont="1" applyFill="1" applyBorder="1" applyAlignment="1">
      <alignment horizontal="right" vertical="top" wrapText="1"/>
    </xf>
    <xf numFmtId="0" fontId="4" fillId="33" borderId="13" xfId="0" applyFont="1" applyFill="1" applyBorder="1" applyAlignment="1">
      <alignment vertical="top" wrapText="1"/>
    </xf>
    <xf numFmtId="171" fontId="4" fillId="33" borderId="13" xfId="62" applyFont="1" applyFill="1" applyBorder="1" applyAlignment="1">
      <alignment horizontal="right" vertical="top" wrapText="1"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9" fontId="30" fillId="0" borderId="10" xfId="0" applyNumberFormat="1" applyFont="1" applyBorder="1" applyAlignment="1">
      <alignment horizontal="center"/>
    </xf>
    <xf numFmtId="171" fontId="6" fillId="0" borderId="10" xfId="62" applyFont="1" applyBorder="1" applyAlignment="1">
      <alignment/>
    </xf>
    <xf numFmtId="171" fontId="7" fillId="0" borderId="10" xfId="62" applyFont="1" applyBorder="1" applyAlignment="1">
      <alignment/>
    </xf>
    <xf numFmtId="0" fontId="31" fillId="34" borderId="10" xfId="0" applyFont="1" applyFill="1" applyBorder="1" applyAlignment="1">
      <alignment/>
    </xf>
    <xf numFmtId="171" fontId="7" fillId="34" borderId="10" xfId="62" applyFont="1" applyFill="1" applyBorder="1" applyAlignment="1">
      <alignment/>
    </xf>
    <xf numFmtId="171" fontId="7" fillId="34" borderId="10" xfId="0" applyNumberFormat="1" applyFont="1" applyFill="1" applyBorder="1" applyAlignment="1">
      <alignment/>
    </xf>
    <xf numFmtId="0" fontId="30" fillId="34" borderId="10" xfId="0" applyFont="1" applyFill="1" applyBorder="1" applyAlignment="1">
      <alignment horizontal="left" vertical="center" wrapText="1"/>
    </xf>
    <xf numFmtId="9" fontId="29" fillId="34" borderId="10" xfId="0" applyNumberFormat="1" applyFont="1" applyFill="1" applyBorder="1" applyAlignment="1">
      <alignment horizontal="left" vertical="center" wrapText="1"/>
    </xf>
    <xf numFmtId="9" fontId="29" fillId="34" borderId="14" xfId="0" applyNumberFormat="1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/>
    </xf>
    <xf numFmtId="10" fontId="4" fillId="0" borderId="10" xfId="50" applyNumberFormat="1" applyFont="1" applyBorder="1" applyAlignment="1">
      <alignment horizontal="center"/>
    </xf>
    <xf numFmtId="0" fontId="30" fillId="0" borderId="10" xfId="0" applyFont="1" applyBorder="1" applyAlignment="1">
      <alignment vertical="top" wrapText="1"/>
    </xf>
    <xf numFmtId="171" fontId="29" fillId="0" borderId="10" xfId="62" applyFont="1" applyBorder="1" applyAlignment="1">
      <alignment horizontal="right" vertical="top" wrapText="1"/>
    </xf>
    <xf numFmtId="43" fontId="29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171" fontId="30" fillId="0" borderId="10" xfId="62" applyFont="1" applyBorder="1" applyAlignment="1">
      <alignment horizontal="right" vertical="top" wrapText="1"/>
    </xf>
    <xf numFmtId="43" fontId="30" fillId="0" borderId="10" xfId="0" applyNumberFormat="1" applyFont="1" applyBorder="1" applyAlignment="1">
      <alignment/>
    </xf>
    <xf numFmtId="0" fontId="30" fillId="0" borderId="10" xfId="0" applyFont="1" applyBorder="1" applyAlignment="1">
      <alignment horizontal="center" vertical="top" wrapText="1"/>
    </xf>
    <xf numFmtId="9" fontId="30" fillId="0" borderId="10" xfId="0" applyNumberFormat="1" applyFont="1" applyBorder="1" applyAlignment="1">
      <alignment horizontal="center" vertical="top" wrapText="1"/>
    </xf>
    <xf numFmtId="0" fontId="30" fillId="34" borderId="10" xfId="0" applyFont="1" applyFill="1" applyBorder="1" applyAlignment="1">
      <alignment vertical="top" wrapText="1"/>
    </xf>
    <xf numFmtId="171" fontId="30" fillId="34" borderId="10" xfId="62" applyFont="1" applyFill="1" applyBorder="1" applyAlignment="1">
      <alignment horizontal="right" vertical="top" wrapText="1"/>
    </xf>
    <xf numFmtId="43" fontId="30" fillId="34" borderId="10" xfId="0" applyNumberFormat="1" applyFont="1" applyFill="1" applyBorder="1" applyAlignment="1">
      <alignment/>
    </xf>
    <xf numFmtId="0" fontId="30" fillId="34" borderId="10" xfId="0" applyFont="1" applyFill="1" applyBorder="1" applyAlignment="1">
      <alignment/>
    </xf>
    <xf numFmtId="171" fontId="30" fillId="34" borderId="10" xfId="62" applyFont="1" applyFill="1" applyBorder="1" applyAlignment="1">
      <alignment/>
    </xf>
    <xf numFmtId="10" fontId="30" fillId="34" borderId="10" xfId="50" applyNumberFormat="1" applyFont="1" applyFill="1" applyBorder="1" applyAlignment="1">
      <alignment/>
    </xf>
    <xf numFmtId="0" fontId="32" fillId="0" borderId="10" xfId="0" applyFont="1" applyBorder="1" applyAlignment="1">
      <alignment vertical="top" wrapText="1"/>
    </xf>
    <xf numFmtId="0" fontId="32" fillId="0" borderId="15" xfId="0" applyFont="1" applyBorder="1" applyAlignment="1">
      <alignment horizontal="right" vertical="top" wrapText="1"/>
    </xf>
    <xf numFmtId="171" fontId="29" fillId="0" borderId="15" xfId="62" applyFont="1" applyBorder="1" applyAlignment="1">
      <alignment horizontal="right" vertical="top" wrapText="1"/>
    </xf>
    <xf numFmtId="0" fontId="29" fillId="0" borderId="15" xfId="0" applyFont="1" applyBorder="1" applyAlignment="1">
      <alignment/>
    </xf>
    <xf numFmtId="43" fontId="30" fillId="0" borderId="15" xfId="0" applyNumberFormat="1" applyFont="1" applyBorder="1" applyAlignment="1">
      <alignment/>
    </xf>
    <xf numFmtId="0" fontId="30" fillId="0" borderId="16" xfId="0" applyFont="1" applyBorder="1" applyAlignment="1">
      <alignment vertical="top" wrapText="1"/>
    </xf>
    <xf numFmtId="171" fontId="30" fillId="0" borderId="16" xfId="62" applyFont="1" applyBorder="1" applyAlignment="1">
      <alignment horizontal="right" vertical="top" wrapText="1"/>
    </xf>
    <xf numFmtId="0" fontId="29" fillId="0" borderId="16" xfId="0" applyFont="1" applyBorder="1" applyAlignment="1">
      <alignment/>
    </xf>
    <xf numFmtId="0" fontId="30" fillId="0" borderId="13" xfId="0" applyFont="1" applyBorder="1" applyAlignment="1">
      <alignment vertical="top" wrapText="1"/>
    </xf>
    <xf numFmtId="171" fontId="30" fillId="0" borderId="13" xfId="62" applyFont="1" applyBorder="1" applyAlignment="1">
      <alignment horizontal="right" vertical="top" wrapText="1"/>
    </xf>
    <xf numFmtId="0" fontId="29" fillId="0" borderId="13" xfId="0" applyFont="1" applyBorder="1" applyAlignment="1">
      <alignment/>
    </xf>
    <xf numFmtId="0" fontId="29" fillId="0" borderId="16" xfId="0" applyFont="1" applyBorder="1" applyAlignment="1">
      <alignment vertical="top" wrapText="1"/>
    </xf>
    <xf numFmtId="171" fontId="29" fillId="0" borderId="16" xfId="62" applyFont="1" applyBorder="1" applyAlignment="1">
      <alignment horizontal="right" vertical="top" wrapText="1"/>
    </xf>
    <xf numFmtId="43" fontId="30" fillId="0" borderId="16" xfId="0" applyNumberFormat="1" applyFont="1" applyBorder="1" applyAlignment="1">
      <alignment/>
    </xf>
    <xf numFmtId="0" fontId="29" fillId="0" borderId="13" xfId="0" applyFont="1" applyBorder="1" applyAlignment="1">
      <alignment vertical="top" wrapText="1"/>
    </xf>
    <xf numFmtId="171" fontId="29" fillId="0" borderId="13" xfId="62" applyFont="1" applyBorder="1" applyAlignment="1">
      <alignment horizontal="right" vertical="top" wrapText="1"/>
    </xf>
    <xf numFmtId="43" fontId="30" fillId="0" borderId="13" xfId="0" applyNumberFormat="1" applyFont="1" applyBorder="1" applyAlignment="1">
      <alignment/>
    </xf>
    <xf numFmtId="171" fontId="29" fillId="0" borderId="16" xfId="62" applyFont="1" applyBorder="1" applyAlignment="1">
      <alignment/>
    </xf>
    <xf numFmtId="43" fontId="29" fillId="0" borderId="16" xfId="0" applyNumberFormat="1" applyFont="1" applyBorder="1" applyAlignment="1">
      <alignment/>
    </xf>
    <xf numFmtId="171" fontId="29" fillId="0" borderId="13" xfId="62" applyFont="1" applyBorder="1" applyAlignment="1">
      <alignment/>
    </xf>
    <xf numFmtId="43" fontId="29" fillId="0" borderId="13" xfId="0" applyNumberFormat="1" applyFont="1" applyBorder="1" applyAlignment="1">
      <alignment/>
    </xf>
    <xf numFmtId="171" fontId="29" fillId="0" borderId="10" xfId="62" applyFont="1" applyBorder="1" applyAlignment="1">
      <alignment/>
    </xf>
    <xf numFmtId="10" fontId="30" fillId="34" borderId="10" xfId="50" applyNumberFormat="1" applyFont="1" applyFill="1" applyBorder="1" applyAlignment="1">
      <alignment horizontal="center"/>
    </xf>
    <xf numFmtId="43" fontId="0" fillId="0" borderId="0" xfId="0" applyNumberFormat="1" applyAlignment="1">
      <alignment/>
    </xf>
    <xf numFmtId="171" fontId="29" fillId="0" borderId="10" xfId="62" applyNumberFormat="1" applyFont="1" applyBorder="1" applyAlignment="1">
      <alignment/>
    </xf>
    <xf numFmtId="171" fontId="30" fillId="0" borderId="10" xfId="0" applyNumberFormat="1" applyFont="1" applyBorder="1" applyAlignment="1">
      <alignment/>
    </xf>
    <xf numFmtId="171" fontId="29" fillId="0" borderId="17" xfId="62" applyFont="1" applyFill="1" applyBorder="1" applyAlignment="1">
      <alignment/>
    </xf>
    <xf numFmtId="0" fontId="9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10" fontId="4" fillId="34" borderId="10" xfId="50" applyNumberFormat="1" applyFont="1" applyFill="1" applyBorder="1" applyAlignment="1">
      <alignment horizontal="center"/>
    </xf>
    <xf numFmtId="43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171" fontId="7" fillId="34" borderId="10" xfId="62" applyFont="1" applyFill="1" applyBorder="1" applyAlignment="1">
      <alignment horizontal="center"/>
    </xf>
    <xf numFmtId="43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1" fontId="4" fillId="0" borderId="10" xfId="62" applyFont="1" applyBorder="1" applyAlignment="1">
      <alignment horizontal="center"/>
    </xf>
    <xf numFmtId="171" fontId="0" fillId="0" borderId="10" xfId="62" applyFont="1" applyBorder="1" applyAlignment="1">
      <alignment horizontal="center"/>
    </xf>
    <xf numFmtId="171" fontId="4" fillId="34" borderId="10" xfId="62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71" fontId="4" fillId="0" borderId="10" xfId="0" applyNumberFormat="1" applyFont="1" applyBorder="1" applyAlignment="1">
      <alignment horizontal="center"/>
    </xf>
    <xf numFmtId="43" fontId="0" fillId="0" borderId="10" xfId="0" applyNumberForma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8"/>
  <sheetViews>
    <sheetView zoomScale="87" zoomScaleNormal="87" zoomScalePageLayoutView="0" workbookViewId="0" topLeftCell="A1">
      <selection activeCell="M28" sqref="M28"/>
    </sheetView>
  </sheetViews>
  <sheetFormatPr defaultColWidth="9.140625" defaultRowHeight="12.75"/>
  <cols>
    <col min="1" max="1" width="32.421875" style="0" customWidth="1"/>
    <col min="2" max="2" width="13.7109375" style="0" customWidth="1"/>
    <col min="3" max="3" width="13.57421875" style="0" customWidth="1"/>
    <col min="4" max="4" width="13.7109375" style="0" customWidth="1"/>
    <col min="5" max="9" width="13.57421875" style="0" customWidth="1"/>
    <col min="10" max="10" width="13.8515625" style="0" customWidth="1"/>
    <col min="11" max="11" width="14.57421875" style="0" customWidth="1"/>
    <col min="12" max="12" width="13.57421875" style="0" customWidth="1"/>
    <col min="13" max="13" width="13.7109375" style="0" customWidth="1"/>
    <col min="14" max="14" width="16.57421875" style="0" customWidth="1"/>
  </cols>
  <sheetData>
    <row r="2" spans="1:14" ht="12.75">
      <c r="A2" s="9" t="s">
        <v>0</v>
      </c>
      <c r="B2" s="11" t="s">
        <v>76</v>
      </c>
      <c r="C2" s="12" t="s">
        <v>77</v>
      </c>
      <c r="D2" s="11" t="s">
        <v>78</v>
      </c>
      <c r="E2" s="12" t="s">
        <v>79</v>
      </c>
      <c r="F2" s="11" t="s">
        <v>80</v>
      </c>
      <c r="G2" s="12" t="s">
        <v>81</v>
      </c>
      <c r="H2" s="11" t="s">
        <v>82</v>
      </c>
      <c r="I2" s="12" t="s">
        <v>83</v>
      </c>
      <c r="J2" s="11" t="s">
        <v>84</v>
      </c>
      <c r="K2" s="12" t="s">
        <v>85</v>
      </c>
      <c r="L2" s="11" t="s">
        <v>86</v>
      </c>
      <c r="M2" s="12" t="s">
        <v>87</v>
      </c>
      <c r="N2" s="13" t="s">
        <v>88</v>
      </c>
    </row>
    <row r="3" spans="1:14" ht="12.75">
      <c r="A3" s="4" t="s">
        <v>6</v>
      </c>
      <c r="B3" s="14">
        <v>39535.81</v>
      </c>
      <c r="C3" s="14">
        <v>30554.3</v>
      </c>
      <c r="D3" s="8">
        <v>44541.76</v>
      </c>
      <c r="E3" s="8">
        <v>28479.49</v>
      </c>
      <c r="F3" s="8">
        <v>32983.95</v>
      </c>
      <c r="G3" s="8">
        <v>54837.19</v>
      </c>
      <c r="H3" s="8">
        <v>32296.38</v>
      </c>
      <c r="I3" s="8">
        <v>31305.63</v>
      </c>
      <c r="J3" s="8">
        <v>32612.5</v>
      </c>
      <c r="K3" s="8">
        <v>34808.11</v>
      </c>
      <c r="L3" s="8">
        <v>32656.01</v>
      </c>
      <c r="M3" s="8">
        <v>72785.31</v>
      </c>
      <c r="N3" s="2">
        <f>B3+C3+D3+E3+F3+G3+H3+I3+J3+K3+L3+M3</f>
        <v>467396.44</v>
      </c>
    </row>
    <row r="4" spans="1:14" ht="12.75">
      <c r="A4" s="4" t="s">
        <v>5</v>
      </c>
      <c r="B4" s="14">
        <v>363.18</v>
      </c>
      <c r="C4" s="14">
        <v>0</v>
      </c>
      <c r="D4" s="8">
        <v>0</v>
      </c>
      <c r="E4" s="8">
        <v>0</v>
      </c>
      <c r="F4" s="8">
        <v>0</v>
      </c>
      <c r="G4" s="8">
        <v>9911.55</v>
      </c>
      <c r="H4" s="8">
        <v>50330.19</v>
      </c>
      <c r="I4" s="8">
        <v>72376.35</v>
      </c>
      <c r="J4" s="8">
        <v>10070.37</v>
      </c>
      <c r="K4" s="8">
        <v>3273.74</v>
      </c>
      <c r="L4" s="8">
        <v>2558.47</v>
      </c>
      <c r="M4" s="8">
        <v>3157.75</v>
      </c>
      <c r="N4" s="2">
        <f aca="true" t="shared" si="0" ref="N4:N27">B4+C4+D4+E4+F4+G4+H4+I4+J4+K4+L4+M4</f>
        <v>152041.6</v>
      </c>
    </row>
    <row r="5" spans="1:14" ht="12.75">
      <c r="A5" s="4" t="s">
        <v>49</v>
      </c>
      <c r="B5" s="14">
        <v>0</v>
      </c>
      <c r="C5" s="14">
        <v>0</v>
      </c>
      <c r="D5" s="8">
        <v>0</v>
      </c>
      <c r="E5" s="8">
        <v>0</v>
      </c>
      <c r="F5" s="8">
        <v>0</v>
      </c>
      <c r="G5" s="8">
        <v>-495.88</v>
      </c>
      <c r="H5" s="8">
        <v>-2497.2</v>
      </c>
      <c r="I5" s="8">
        <v>-3173.21</v>
      </c>
      <c r="J5" s="8">
        <v>0</v>
      </c>
      <c r="K5" s="8">
        <v>0</v>
      </c>
      <c r="L5" s="8">
        <v>0</v>
      </c>
      <c r="M5" s="8">
        <v>0</v>
      </c>
      <c r="N5" s="2">
        <f t="shared" si="0"/>
        <v>-6166.29</v>
      </c>
    </row>
    <row r="6" spans="1:14" ht="12.75">
      <c r="A6" s="4" t="s">
        <v>50</v>
      </c>
      <c r="B6" s="14">
        <v>33.43</v>
      </c>
      <c r="C6" s="14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91.85</v>
      </c>
      <c r="J6" s="8">
        <v>175.71</v>
      </c>
      <c r="K6" s="8">
        <v>128.88</v>
      </c>
      <c r="L6" s="8">
        <v>166.43</v>
      </c>
      <c r="M6" s="8">
        <v>264.42</v>
      </c>
      <c r="N6" s="2">
        <f t="shared" si="0"/>
        <v>860.72</v>
      </c>
    </row>
    <row r="7" spans="1:14" ht="12.75">
      <c r="A7" s="4" t="s">
        <v>51</v>
      </c>
      <c r="B7" s="14">
        <v>659.27</v>
      </c>
      <c r="C7" s="14">
        <v>1340.71</v>
      </c>
      <c r="D7" s="8">
        <v>1801.25</v>
      </c>
      <c r="E7" s="8">
        <v>3965.47</v>
      </c>
      <c r="F7" s="8">
        <v>2087.81</v>
      </c>
      <c r="G7" s="8">
        <v>664.15</v>
      </c>
      <c r="H7" s="8">
        <v>2579.28</v>
      </c>
      <c r="I7" s="8">
        <v>2856.9</v>
      </c>
      <c r="J7" s="8">
        <f>1943.24</f>
        <v>1943.24</v>
      </c>
      <c r="K7" s="8">
        <v>1097.51</v>
      </c>
      <c r="L7" s="8">
        <v>3377.49</v>
      </c>
      <c r="M7" s="8">
        <v>1841.4</v>
      </c>
      <c r="N7" s="2">
        <f t="shared" si="0"/>
        <v>24214.480000000003</v>
      </c>
    </row>
    <row r="8" spans="1:14" ht="12.75">
      <c r="A8" s="4" t="s">
        <v>52</v>
      </c>
      <c r="B8" s="14">
        <v>0</v>
      </c>
      <c r="C8" s="14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2">
        <f t="shared" si="0"/>
        <v>0</v>
      </c>
    </row>
    <row r="9" spans="1:14" ht="12.75">
      <c r="A9" s="4" t="s">
        <v>53</v>
      </c>
      <c r="B9" s="14">
        <v>163.68</v>
      </c>
      <c r="C9" s="14">
        <v>171.52</v>
      </c>
      <c r="D9" s="8">
        <v>610.56</v>
      </c>
      <c r="E9" s="8">
        <v>813.04</v>
      </c>
      <c r="F9" s="8">
        <v>761.82</v>
      </c>
      <c r="G9" s="8">
        <v>118.42</v>
      </c>
      <c r="H9" s="8">
        <v>824.53</v>
      </c>
      <c r="I9" s="8">
        <v>643.1</v>
      </c>
      <c r="J9" s="8">
        <v>457.92</v>
      </c>
      <c r="K9" s="8">
        <v>181.32</v>
      </c>
      <c r="L9" s="8">
        <v>908.27</v>
      </c>
      <c r="M9" s="8">
        <v>688</v>
      </c>
      <c r="N9" s="2">
        <f t="shared" si="0"/>
        <v>6342.18</v>
      </c>
    </row>
    <row r="10" spans="1:14" ht="12.75">
      <c r="A10" s="4" t="s">
        <v>7</v>
      </c>
      <c r="B10" s="14">
        <v>11851.19</v>
      </c>
      <c r="C10" s="14">
        <v>4964.18</v>
      </c>
      <c r="D10" s="8">
        <v>5234</v>
      </c>
      <c r="E10" s="8">
        <v>33450.51</v>
      </c>
      <c r="F10" s="8">
        <v>29547.91</v>
      </c>
      <c r="G10" s="8">
        <v>14186.48</v>
      </c>
      <c r="H10" s="8">
        <v>18440.14</v>
      </c>
      <c r="I10" s="8">
        <v>15001.91</v>
      </c>
      <c r="J10" s="8">
        <v>17195.46</v>
      </c>
      <c r="K10" s="8">
        <v>14471.9</v>
      </c>
      <c r="L10" s="8">
        <v>13660.53</v>
      </c>
      <c r="M10" s="8">
        <v>25368.97</v>
      </c>
      <c r="N10" s="2">
        <f t="shared" si="0"/>
        <v>203373.18</v>
      </c>
    </row>
    <row r="11" spans="1:14" ht="12.75">
      <c r="A11" s="4" t="s">
        <v>8</v>
      </c>
      <c r="B11" s="14">
        <v>11952.33</v>
      </c>
      <c r="C11" s="14">
        <v>11599.81</v>
      </c>
      <c r="D11" s="8">
        <v>19042.27</v>
      </c>
      <c r="E11" s="8">
        <v>15547.48</v>
      </c>
      <c r="F11" s="8">
        <v>11210.97</v>
      </c>
      <c r="G11" s="8">
        <v>11548.25</v>
      </c>
      <c r="H11" s="8">
        <v>22092.89</v>
      </c>
      <c r="I11" s="8">
        <v>32938.38</v>
      </c>
      <c r="J11" s="8">
        <v>16254.69</v>
      </c>
      <c r="K11" s="8">
        <v>21875.43</v>
      </c>
      <c r="L11" s="8">
        <v>23017.33</v>
      </c>
      <c r="M11" s="8">
        <v>14942.38</v>
      </c>
      <c r="N11" s="2">
        <f t="shared" si="0"/>
        <v>212022.21000000002</v>
      </c>
    </row>
    <row r="12" spans="1:14" ht="12.75">
      <c r="A12" s="4" t="s">
        <v>54</v>
      </c>
      <c r="B12" s="14">
        <v>0</v>
      </c>
      <c r="C12" s="14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2">
        <f t="shared" si="0"/>
        <v>0</v>
      </c>
    </row>
    <row r="13" spans="1:14" ht="12.75">
      <c r="A13" s="4" t="s">
        <v>55</v>
      </c>
      <c r="B13" s="14">
        <v>0</v>
      </c>
      <c r="C13" s="14">
        <v>0</v>
      </c>
      <c r="D13" s="8">
        <v>0</v>
      </c>
      <c r="E13" s="8">
        <v>2.5</v>
      </c>
      <c r="F13" s="8">
        <v>432.82</v>
      </c>
      <c r="G13" s="8">
        <v>0</v>
      </c>
      <c r="H13" s="8">
        <v>1.76</v>
      </c>
      <c r="I13" s="8">
        <v>2902.24</v>
      </c>
      <c r="J13" s="8">
        <v>2.07</v>
      </c>
      <c r="K13" s="8">
        <v>2.59</v>
      </c>
      <c r="L13" s="8">
        <v>21.15</v>
      </c>
      <c r="M13" s="8">
        <v>7.7</v>
      </c>
      <c r="N13" s="2">
        <f t="shared" si="0"/>
        <v>3372.83</v>
      </c>
    </row>
    <row r="14" spans="1:14" ht="12.75">
      <c r="A14" s="4" t="s">
        <v>56</v>
      </c>
      <c r="B14" s="14">
        <v>0</v>
      </c>
      <c r="C14" s="14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2">
        <f t="shared" si="0"/>
        <v>0</v>
      </c>
    </row>
    <row r="15" spans="1:14" ht="12.75">
      <c r="A15" s="4" t="s">
        <v>57</v>
      </c>
      <c r="B15" s="14">
        <v>0</v>
      </c>
      <c r="C15" s="14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2">
        <f t="shared" si="0"/>
        <v>0</v>
      </c>
    </row>
    <row r="16" spans="1:14" ht="12.75">
      <c r="A16" s="4" t="s">
        <v>1</v>
      </c>
      <c r="B16" s="14">
        <v>701692.26</v>
      </c>
      <c r="C16" s="14">
        <v>1013913.99</v>
      </c>
      <c r="D16" s="8">
        <v>592863.58</v>
      </c>
      <c r="E16" s="8">
        <v>581137.56</v>
      </c>
      <c r="F16" s="8">
        <v>607157.17</v>
      </c>
      <c r="G16" s="8">
        <v>494258.51</v>
      </c>
      <c r="H16" s="8">
        <v>506871.61</v>
      </c>
      <c r="I16" s="8">
        <v>541243.41</v>
      </c>
      <c r="J16" s="8">
        <v>435976.32</v>
      </c>
      <c r="K16" s="8">
        <v>586648.16</v>
      </c>
      <c r="L16" s="8">
        <v>777557.7</v>
      </c>
      <c r="M16" s="8">
        <f>488972.05+40747.68+122243.02+162990.69</f>
        <v>814953.44</v>
      </c>
      <c r="N16" s="2">
        <f t="shared" si="0"/>
        <v>7654273.710000001</v>
      </c>
    </row>
    <row r="17" spans="1:14" ht="12.75">
      <c r="A17" s="4" t="s">
        <v>58</v>
      </c>
      <c r="B17" s="14">
        <v>0</v>
      </c>
      <c r="C17" s="14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344445.14</v>
      </c>
      <c r="N17" s="2">
        <f t="shared" si="0"/>
        <v>344445.14</v>
      </c>
    </row>
    <row r="18" spans="1:14" ht="12.75">
      <c r="A18" s="4" t="s">
        <v>59</v>
      </c>
      <c r="B18" s="14">
        <v>0</v>
      </c>
      <c r="C18" s="14">
        <v>0</v>
      </c>
      <c r="D18" s="8">
        <v>0</v>
      </c>
      <c r="E18" s="8">
        <v>0</v>
      </c>
      <c r="F18" s="8">
        <v>0</v>
      </c>
      <c r="G18" s="8">
        <v>0</v>
      </c>
      <c r="H18" s="8">
        <v>345179.5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2">
        <f t="shared" si="0"/>
        <v>345179.5</v>
      </c>
    </row>
    <row r="19" spans="1:14" ht="12.75">
      <c r="A19" s="4" t="s">
        <v>9</v>
      </c>
      <c r="B19" s="14">
        <v>44.49</v>
      </c>
      <c r="C19" s="14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204.63</v>
      </c>
      <c r="J19" s="8">
        <v>2282.92</v>
      </c>
      <c r="K19" s="8">
        <v>2058.26</v>
      </c>
      <c r="L19" s="8">
        <v>68.18</v>
      </c>
      <c r="M19" s="8">
        <v>24.72</v>
      </c>
      <c r="N19" s="2">
        <f t="shared" si="0"/>
        <v>4683.200000000001</v>
      </c>
    </row>
    <row r="20" spans="1:14" ht="12.75">
      <c r="A20" s="4" t="s">
        <v>4</v>
      </c>
      <c r="B20" s="14">
        <v>0</v>
      </c>
      <c r="C20" s="14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2">
        <f t="shared" si="0"/>
        <v>0</v>
      </c>
    </row>
    <row r="21" spans="1:14" ht="12.75">
      <c r="A21" s="4" t="s">
        <v>2</v>
      </c>
      <c r="B21" s="14">
        <v>401514.88</v>
      </c>
      <c r="C21" s="14">
        <v>478837.55</v>
      </c>
      <c r="D21" s="8">
        <v>559932.92</v>
      </c>
      <c r="E21" s="8">
        <v>304962.15</v>
      </c>
      <c r="F21" s="8">
        <v>326999.22</v>
      </c>
      <c r="G21" s="8">
        <v>428480.94</v>
      </c>
      <c r="H21" s="8">
        <v>355948.73</v>
      </c>
      <c r="I21" s="8">
        <v>438778.81</v>
      </c>
      <c r="J21" s="8">
        <v>519714.14</v>
      </c>
      <c r="K21" s="8">
        <v>508767.04</v>
      </c>
      <c r="L21" s="8">
        <v>532736.76</v>
      </c>
      <c r="M21" s="8">
        <v>692751.05</v>
      </c>
      <c r="N21" s="2">
        <f t="shared" si="0"/>
        <v>5549424.1899999995</v>
      </c>
    </row>
    <row r="22" spans="1:14" ht="12.75">
      <c r="A22" s="4" t="s">
        <v>10</v>
      </c>
      <c r="B22" s="14">
        <v>87671.39</v>
      </c>
      <c r="C22" s="14">
        <v>34731.23</v>
      </c>
      <c r="D22" s="8">
        <v>41321.15</v>
      </c>
      <c r="E22" s="8">
        <v>79567.59</v>
      </c>
      <c r="F22" s="8">
        <v>29069.03</v>
      </c>
      <c r="G22" s="8">
        <v>10167.64</v>
      </c>
      <c r="H22" s="8">
        <v>11737.99</v>
      </c>
      <c r="I22" s="8">
        <v>3506.3</v>
      </c>
      <c r="J22" s="8">
        <v>3739.53</v>
      </c>
      <c r="K22" s="8">
        <v>1009.73</v>
      </c>
      <c r="L22" s="8">
        <v>2350.43</v>
      </c>
      <c r="M22" s="8">
        <v>70544.6</v>
      </c>
      <c r="N22" s="2">
        <f t="shared" si="0"/>
        <v>375416.61</v>
      </c>
    </row>
    <row r="23" spans="1:14" ht="12.75">
      <c r="A23" s="4" t="s">
        <v>3</v>
      </c>
      <c r="B23" s="14">
        <v>6801.01</v>
      </c>
      <c r="C23" s="14">
        <v>5554.44</v>
      </c>
      <c r="D23" s="8">
        <v>5951.6</v>
      </c>
      <c r="E23" s="8">
        <v>5493.98</v>
      </c>
      <c r="F23" s="8">
        <v>4606.08</v>
      </c>
      <c r="G23" s="8">
        <v>4809.79</v>
      </c>
      <c r="H23" s="8">
        <v>5278.61</v>
      </c>
      <c r="I23" s="8">
        <v>5726.87</v>
      </c>
      <c r="J23" s="8">
        <v>7719.93</v>
      </c>
      <c r="K23" s="8">
        <v>8498.79</v>
      </c>
      <c r="L23" s="8">
        <v>8228.6</v>
      </c>
      <c r="M23" s="8">
        <v>10369.01</v>
      </c>
      <c r="N23" s="2">
        <f t="shared" si="0"/>
        <v>79038.71</v>
      </c>
    </row>
    <row r="24" spans="1:14" ht="12.75">
      <c r="A24" s="9" t="s">
        <v>110</v>
      </c>
      <c r="B24" s="14">
        <v>257278.09</v>
      </c>
      <c r="C24" s="14">
        <v>198824.04</v>
      </c>
      <c r="D24" s="8">
        <v>205835.93</v>
      </c>
      <c r="E24" s="8">
        <v>183425.75</v>
      </c>
      <c r="F24" s="8">
        <v>150488.95</v>
      </c>
      <c r="G24" s="8">
        <v>143723.65</v>
      </c>
      <c r="H24" s="8">
        <v>172506.47</v>
      </c>
      <c r="I24" s="8">
        <v>172776.15</v>
      </c>
      <c r="J24" s="8">
        <v>189769.29</v>
      </c>
      <c r="K24" s="8">
        <v>204985.2</v>
      </c>
      <c r="L24" s="8">
        <v>206292.16</v>
      </c>
      <c r="M24" s="8">
        <v>239482.99</v>
      </c>
      <c r="N24" s="2">
        <f t="shared" si="0"/>
        <v>2325388.67</v>
      </c>
    </row>
    <row r="25" spans="1:14" ht="12.75">
      <c r="A25" s="9" t="s">
        <v>111</v>
      </c>
      <c r="B25" s="14">
        <v>93.64</v>
      </c>
      <c r="C25" s="14">
        <v>195.71</v>
      </c>
      <c r="D25" s="8">
        <v>154.35</v>
      </c>
      <c r="E25" s="8">
        <v>65.45</v>
      </c>
      <c r="F25" s="8">
        <v>46.54</v>
      </c>
      <c r="G25" s="8">
        <v>10.41</v>
      </c>
      <c r="H25" s="8">
        <v>14.63</v>
      </c>
      <c r="I25" s="8">
        <v>6.44</v>
      </c>
      <c r="J25" s="8">
        <v>2.52</v>
      </c>
      <c r="K25" s="8">
        <v>3.59</v>
      </c>
      <c r="L25" s="8">
        <v>9.04</v>
      </c>
      <c r="M25" s="8">
        <v>6.27</v>
      </c>
      <c r="N25" s="2">
        <f>B25+C25+D25+E25+F25+G25+H25+I25+J25+K25+L25+M25</f>
        <v>608.59</v>
      </c>
    </row>
    <row r="26" spans="1:14" ht="12.75">
      <c r="A26" s="9" t="s">
        <v>112</v>
      </c>
      <c r="B26" s="14">
        <v>27.69</v>
      </c>
      <c r="C26" s="14">
        <v>19.84</v>
      </c>
      <c r="D26" s="8">
        <v>30.04</v>
      </c>
      <c r="E26" s="8">
        <v>13.42</v>
      </c>
      <c r="F26" s="8">
        <v>10.68</v>
      </c>
      <c r="G26" s="8">
        <v>4.99</v>
      </c>
      <c r="H26" s="8">
        <v>4.37</v>
      </c>
      <c r="I26" s="8">
        <v>8.33</v>
      </c>
      <c r="J26" s="8">
        <v>6.97</v>
      </c>
      <c r="K26" s="8">
        <v>6.96</v>
      </c>
      <c r="L26" s="8">
        <v>4.59</v>
      </c>
      <c r="M26" s="8">
        <v>0</v>
      </c>
      <c r="N26" s="2">
        <f t="shared" si="0"/>
        <v>137.88</v>
      </c>
    </row>
    <row r="27" spans="1:14" ht="12.75">
      <c r="A27" s="9" t="s">
        <v>113</v>
      </c>
      <c r="B27" s="14">
        <v>46.82</v>
      </c>
      <c r="C27" s="14">
        <v>16.27</v>
      </c>
      <c r="D27" s="8">
        <v>22.32</v>
      </c>
      <c r="E27" s="8">
        <v>14.62</v>
      </c>
      <c r="F27" s="8">
        <v>7.56</v>
      </c>
      <c r="G27" s="8">
        <v>6.15</v>
      </c>
      <c r="H27" s="8">
        <v>6.76</v>
      </c>
      <c r="I27" s="8">
        <v>6.16</v>
      </c>
      <c r="J27" s="8">
        <v>6.18</v>
      </c>
      <c r="K27" s="8">
        <v>5.69</v>
      </c>
      <c r="L27" s="8">
        <v>5.47</v>
      </c>
      <c r="M27" s="8">
        <v>0</v>
      </c>
      <c r="N27" s="2">
        <f t="shared" si="0"/>
        <v>144</v>
      </c>
    </row>
    <row r="28" spans="1:14" ht="12.75">
      <c r="A28" s="9" t="s">
        <v>11</v>
      </c>
      <c r="B28" s="15">
        <f>B3+B4+B5+B6+B7+B8+B9+B10+B11+B12+B13+B14+B15+B16+B17+B18+B19+B20+B21+B22+B23</f>
        <v>1262282.92</v>
      </c>
      <c r="C28" s="15">
        <f aca="true" t="shared" si="1" ref="C28:N28">C3+C4+C5+C6+C7+C8+C9+C10+C11+C12+C13+C14+C15+C16+C17+C18+C19+C20+C21+C22+C23</f>
        <v>1581667.73</v>
      </c>
      <c r="D28" s="15">
        <f t="shared" si="1"/>
        <v>1271299.0899999999</v>
      </c>
      <c r="E28" s="15">
        <f t="shared" si="1"/>
        <v>1053419.77</v>
      </c>
      <c r="F28" s="15">
        <f t="shared" si="1"/>
        <v>1044856.78</v>
      </c>
      <c r="G28" s="15">
        <f t="shared" si="1"/>
        <v>1028487.0400000002</v>
      </c>
      <c r="H28" s="15">
        <f t="shared" si="1"/>
        <v>1349084.4100000001</v>
      </c>
      <c r="I28" s="15">
        <f t="shared" si="1"/>
        <v>1144403.1700000002</v>
      </c>
      <c r="J28" s="15">
        <f t="shared" si="1"/>
        <v>1048144.8000000002</v>
      </c>
      <c r="K28" s="15">
        <f t="shared" si="1"/>
        <v>1182821.46</v>
      </c>
      <c r="L28" s="15">
        <f t="shared" si="1"/>
        <v>1397307.3499999999</v>
      </c>
      <c r="M28" s="15">
        <f t="shared" si="1"/>
        <v>2052143.89</v>
      </c>
      <c r="N28" s="15">
        <f t="shared" si="1"/>
        <v>15415918.41</v>
      </c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9"/>
  <sheetViews>
    <sheetView zoomScalePageLayoutView="0" workbookViewId="0" topLeftCell="A96">
      <selection activeCell="M119" sqref="M119"/>
    </sheetView>
  </sheetViews>
  <sheetFormatPr defaultColWidth="9.140625" defaultRowHeight="12.75"/>
  <cols>
    <col min="1" max="1" width="41.00390625" style="0" customWidth="1"/>
    <col min="2" max="2" width="12.8515625" style="0" customWidth="1"/>
    <col min="3" max="4" width="11.00390625" style="0" customWidth="1"/>
    <col min="5" max="5" width="10.7109375" style="0" customWidth="1"/>
    <col min="6" max="6" width="11.421875" style="0" customWidth="1"/>
    <col min="7" max="7" width="13.00390625" style="0" customWidth="1"/>
    <col min="8" max="9" width="13.140625" style="0" customWidth="1"/>
    <col min="10" max="10" width="12.8515625" style="0" customWidth="1"/>
    <col min="11" max="11" width="12.7109375" style="0" customWidth="1"/>
    <col min="12" max="12" width="12.57421875" style="0" customWidth="1"/>
    <col min="13" max="13" width="13.00390625" style="0" customWidth="1"/>
    <col min="14" max="14" width="14.28125" style="0" customWidth="1"/>
  </cols>
  <sheetData>
    <row r="1" spans="1:14" ht="18">
      <c r="A1" s="93" t="s">
        <v>90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ht="12.75" customHeight="1">
      <c r="A2" s="11" t="s">
        <v>0</v>
      </c>
      <c r="B2" s="3" t="s">
        <v>76</v>
      </c>
      <c r="C2" s="3" t="s">
        <v>77</v>
      </c>
      <c r="D2" s="3" t="s">
        <v>78</v>
      </c>
      <c r="E2" s="3" t="s">
        <v>79</v>
      </c>
      <c r="F2" s="3" t="s">
        <v>80</v>
      </c>
      <c r="G2" s="3" t="s">
        <v>81</v>
      </c>
      <c r="H2" s="3" t="s">
        <v>82</v>
      </c>
      <c r="I2" s="3" t="s">
        <v>83</v>
      </c>
      <c r="J2" s="3" t="s">
        <v>84</v>
      </c>
      <c r="K2" s="3" t="s">
        <v>85</v>
      </c>
      <c r="L2" s="3" t="s">
        <v>86</v>
      </c>
      <c r="M2" s="3" t="s">
        <v>87</v>
      </c>
      <c r="N2" s="3" t="s">
        <v>88</v>
      </c>
    </row>
    <row r="3" spans="1:14" ht="12.75">
      <c r="A3" s="24" t="s">
        <v>6</v>
      </c>
      <c r="B3" s="14">
        <f>RECEITA!B3*0.25</f>
        <v>9883.9525</v>
      </c>
      <c r="C3" s="14">
        <f>RECEITA!C3*0.25</f>
        <v>7638.575</v>
      </c>
      <c r="D3" s="14">
        <f>RECEITA!D3*0.25</f>
        <v>11135.44</v>
      </c>
      <c r="E3" s="14">
        <f>RECEITA!E3*0.25</f>
        <v>7119.8725</v>
      </c>
      <c r="F3" s="14">
        <f>RECEITA!F3*0.25</f>
        <v>8245.9875</v>
      </c>
      <c r="G3" s="14">
        <f>RECEITA!G3*0.25</f>
        <v>13709.2975</v>
      </c>
      <c r="H3" s="14">
        <f>RECEITA!H3*0.25</f>
        <v>8074.095</v>
      </c>
      <c r="I3" s="14">
        <f>RECEITA!I3*0.25</f>
        <v>7826.4075</v>
      </c>
      <c r="J3" s="14">
        <f>RECEITA!J3*0.25</f>
        <v>8153.125</v>
      </c>
      <c r="K3" s="14">
        <f>RECEITA!K3*0.25</f>
        <v>8702.0275</v>
      </c>
      <c r="L3" s="14">
        <f>RECEITA!L3*0.25</f>
        <v>8164.0025</v>
      </c>
      <c r="M3" s="14">
        <f>RECEITA!M3*0.25</f>
        <v>18196.3275</v>
      </c>
      <c r="N3" s="16">
        <f>B3+C3+D3+E3+F3+G3+H3+I3+J3+K3+L3+M3</f>
        <v>116849.11</v>
      </c>
    </row>
    <row r="4" spans="1:14" ht="12.75">
      <c r="A4" s="24" t="s">
        <v>5</v>
      </c>
      <c r="B4" s="14">
        <f>RECEITA!B4*0.25</f>
        <v>90.795</v>
      </c>
      <c r="C4" s="14">
        <f>RECEITA!C4*0.25</f>
        <v>0</v>
      </c>
      <c r="D4" s="14">
        <f>RECEITA!D4*0.25</f>
        <v>0</v>
      </c>
      <c r="E4" s="14">
        <f>RECEITA!E4*0.25</f>
        <v>0</v>
      </c>
      <c r="F4" s="14">
        <f>RECEITA!F4*0.25</f>
        <v>0</v>
      </c>
      <c r="G4" s="14">
        <f>RECEITA!G4*0.25</f>
        <v>2477.8875</v>
      </c>
      <c r="H4" s="14">
        <f>RECEITA!H4*0.25</f>
        <v>12582.5475</v>
      </c>
      <c r="I4" s="14">
        <f>RECEITA!I4*0.25</f>
        <v>18094.0875</v>
      </c>
      <c r="J4" s="14">
        <f>RECEITA!J4*0.25</f>
        <v>2517.5925</v>
      </c>
      <c r="K4" s="14">
        <f>RECEITA!K4*0.25</f>
        <v>818.435</v>
      </c>
      <c r="L4" s="14">
        <f>RECEITA!L4*0.25</f>
        <v>639.6175</v>
      </c>
      <c r="M4" s="14">
        <f>RECEITA!M4*0.25</f>
        <v>789.4375</v>
      </c>
      <c r="N4" s="16">
        <f aca="true" t="shared" si="0" ref="N4:N24">B4+C4+D4+E4+F4+G4+H4+I4+J4+K4+L4+M4</f>
        <v>38010.4</v>
      </c>
    </row>
    <row r="5" spans="1:14" ht="12.75">
      <c r="A5" s="24" t="s">
        <v>49</v>
      </c>
      <c r="B5" s="14">
        <f>RECEITA!B5*0.25</f>
        <v>0</v>
      </c>
      <c r="C5" s="14">
        <f>RECEITA!C5*0.25</f>
        <v>0</v>
      </c>
      <c r="D5" s="14">
        <f>RECEITA!D5*0.25</f>
        <v>0</v>
      </c>
      <c r="E5" s="14">
        <f>RECEITA!E5*0.25</f>
        <v>0</v>
      </c>
      <c r="F5" s="14">
        <f>RECEITA!F5*0.25</f>
        <v>0</v>
      </c>
      <c r="G5" s="14">
        <f>RECEITA!G5*0.25</f>
        <v>-123.97</v>
      </c>
      <c r="H5" s="14">
        <f>RECEITA!H5*0.25</f>
        <v>-624.3</v>
      </c>
      <c r="I5" s="14">
        <f>RECEITA!I5*0.25</f>
        <v>-793.3025</v>
      </c>
      <c r="J5" s="14">
        <f>RECEITA!J5*0.25</f>
        <v>0</v>
      </c>
      <c r="K5" s="14">
        <f>RECEITA!K5*0.25</f>
        <v>0</v>
      </c>
      <c r="L5" s="14">
        <f>RECEITA!L5*0.25</f>
        <v>0</v>
      </c>
      <c r="M5" s="14">
        <f>RECEITA!M5*0.25</f>
        <v>0</v>
      </c>
      <c r="N5" s="16">
        <f t="shared" si="0"/>
        <v>-1541.5725</v>
      </c>
    </row>
    <row r="6" spans="1:14" ht="12.75">
      <c r="A6" s="24" t="s">
        <v>50</v>
      </c>
      <c r="B6" s="14">
        <f>RECEITA!B6*0.25</f>
        <v>8.3575</v>
      </c>
      <c r="C6" s="14">
        <f>RECEITA!C6*0.25</f>
        <v>0</v>
      </c>
      <c r="D6" s="14">
        <f>RECEITA!D6*0.25</f>
        <v>0</v>
      </c>
      <c r="E6" s="14">
        <f>RECEITA!E6*0.25</f>
        <v>0</v>
      </c>
      <c r="F6" s="14">
        <f>RECEITA!F6*0.25</f>
        <v>0</v>
      </c>
      <c r="G6" s="14">
        <f>RECEITA!G6*0.25</f>
        <v>0</v>
      </c>
      <c r="H6" s="14">
        <f>RECEITA!H6*0.25</f>
        <v>0</v>
      </c>
      <c r="I6" s="14">
        <f>RECEITA!I6*0.25</f>
        <v>22.9625</v>
      </c>
      <c r="J6" s="14">
        <f>RECEITA!J6*0.25</f>
        <v>43.9275</v>
      </c>
      <c r="K6" s="14">
        <f>RECEITA!K6*0.25</f>
        <v>32.22</v>
      </c>
      <c r="L6" s="14">
        <f>RECEITA!L6*0.25</f>
        <v>41.6075</v>
      </c>
      <c r="M6" s="14">
        <f>RECEITA!M6*0.25</f>
        <v>66.105</v>
      </c>
      <c r="N6" s="16">
        <f t="shared" si="0"/>
        <v>215.18</v>
      </c>
    </row>
    <row r="7" spans="1:14" ht="12.75">
      <c r="A7" s="24" t="s">
        <v>51</v>
      </c>
      <c r="B7" s="14">
        <f>RECEITA!B7*0.25</f>
        <v>164.8175</v>
      </c>
      <c r="C7" s="14">
        <f>RECEITA!C7*0.25</f>
        <v>335.1775</v>
      </c>
      <c r="D7" s="14">
        <f>RECEITA!D7*0.25</f>
        <v>450.3125</v>
      </c>
      <c r="E7" s="14">
        <f>RECEITA!E7*0.25</f>
        <v>991.3675</v>
      </c>
      <c r="F7" s="14">
        <f>RECEITA!F7*0.25</f>
        <v>521.9525</v>
      </c>
      <c r="G7" s="14">
        <f>RECEITA!G7*0.25</f>
        <v>166.0375</v>
      </c>
      <c r="H7" s="14">
        <f>RECEITA!H7*0.25</f>
        <v>644.82</v>
      </c>
      <c r="I7" s="14">
        <f>RECEITA!I7*0.25</f>
        <v>714.225</v>
      </c>
      <c r="J7" s="14">
        <f>RECEITA!J7*0.25</f>
        <v>485.81</v>
      </c>
      <c r="K7" s="14">
        <f>RECEITA!K7*0.25</f>
        <v>274.3775</v>
      </c>
      <c r="L7" s="14">
        <f>RECEITA!L7*0.25</f>
        <v>844.3725</v>
      </c>
      <c r="M7" s="14">
        <f>RECEITA!M7*0.25</f>
        <v>460.35</v>
      </c>
      <c r="N7" s="16">
        <f t="shared" si="0"/>
        <v>6053.620000000001</v>
      </c>
    </row>
    <row r="8" spans="1:14" ht="12.75">
      <c r="A8" s="24" t="s">
        <v>52</v>
      </c>
      <c r="B8" s="14">
        <f>RECEITA!B8*0.25</f>
        <v>0</v>
      </c>
      <c r="C8" s="14">
        <f>RECEITA!C8*0.25</f>
        <v>0</v>
      </c>
      <c r="D8" s="14">
        <f>RECEITA!D8*0.25</f>
        <v>0</v>
      </c>
      <c r="E8" s="14">
        <f>RECEITA!E8*0.25</f>
        <v>0</v>
      </c>
      <c r="F8" s="14">
        <f>RECEITA!F8*0.25</f>
        <v>0</v>
      </c>
      <c r="G8" s="14">
        <f>RECEITA!G8*0.25</f>
        <v>0</v>
      </c>
      <c r="H8" s="14">
        <f>RECEITA!H8*0.25</f>
        <v>0</v>
      </c>
      <c r="I8" s="14">
        <f>RECEITA!I8*0.25</f>
        <v>0</v>
      </c>
      <c r="J8" s="14">
        <f>RECEITA!J8*0.25</f>
        <v>0</v>
      </c>
      <c r="K8" s="14">
        <f>RECEITA!K8*0.25</f>
        <v>0</v>
      </c>
      <c r="L8" s="14">
        <f>RECEITA!L8*0.25</f>
        <v>0</v>
      </c>
      <c r="M8" s="14">
        <f>RECEITA!M8*0.25</f>
        <v>0</v>
      </c>
      <c r="N8" s="16">
        <f t="shared" si="0"/>
        <v>0</v>
      </c>
    </row>
    <row r="9" spans="1:14" ht="12.75">
      <c r="A9" s="24" t="s">
        <v>53</v>
      </c>
      <c r="B9" s="14">
        <f>RECEITA!B9*0.25</f>
        <v>40.92</v>
      </c>
      <c r="C9" s="14">
        <f>RECEITA!C9*0.25</f>
        <v>42.88</v>
      </c>
      <c r="D9" s="14">
        <f>RECEITA!D9*0.25</f>
        <v>152.64</v>
      </c>
      <c r="E9" s="14">
        <f>RECEITA!E9*0.25</f>
        <v>203.26</v>
      </c>
      <c r="F9" s="14">
        <f>RECEITA!F9*0.25</f>
        <v>190.455</v>
      </c>
      <c r="G9" s="14">
        <f>RECEITA!G9*0.25</f>
        <v>29.605</v>
      </c>
      <c r="H9" s="14">
        <f>RECEITA!H9*0.25</f>
        <v>206.1325</v>
      </c>
      <c r="I9" s="14">
        <f>RECEITA!I9*0.25</f>
        <v>160.775</v>
      </c>
      <c r="J9" s="14">
        <f>RECEITA!J9*0.25</f>
        <v>114.48</v>
      </c>
      <c r="K9" s="14">
        <f>RECEITA!K9*0.25</f>
        <v>45.33</v>
      </c>
      <c r="L9" s="14">
        <f>RECEITA!L9*0.25</f>
        <v>227.0675</v>
      </c>
      <c r="M9" s="14">
        <f>RECEITA!M9*0.25</f>
        <v>172</v>
      </c>
      <c r="N9" s="16">
        <f t="shared" si="0"/>
        <v>1585.545</v>
      </c>
    </row>
    <row r="10" spans="1:14" ht="12.75">
      <c r="A10" s="24" t="s">
        <v>7</v>
      </c>
      <c r="B10" s="14">
        <f>RECEITA!B10*0.25</f>
        <v>2962.7975</v>
      </c>
      <c r="C10" s="14">
        <f>RECEITA!C10*0.25</f>
        <v>1241.045</v>
      </c>
      <c r="D10" s="14">
        <f>RECEITA!D10*0.25</f>
        <v>1308.5</v>
      </c>
      <c r="E10" s="14">
        <f>RECEITA!E10*0.25</f>
        <v>8362.6275</v>
      </c>
      <c r="F10" s="14">
        <f>RECEITA!F10*0.25</f>
        <v>7386.9775</v>
      </c>
      <c r="G10" s="14">
        <f>RECEITA!G10*0.25</f>
        <v>3546.62</v>
      </c>
      <c r="H10" s="14">
        <f>RECEITA!H10*0.25</f>
        <v>4610.035</v>
      </c>
      <c r="I10" s="14">
        <f>RECEITA!I10*0.25</f>
        <v>3750.4775</v>
      </c>
      <c r="J10" s="14">
        <f>RECEITA!J10*0.25</f>
        <v>4298.865</v>
      </c>
      <c r="K10" s="14">
        <f>RECEITA!K10*0.25</f>
        <v>3617.975</v>
      </c>
      <c r="L10" s="14">
        <f>RECEITA!L10*0.25</f>
        <v>3415.1325</v>
      </c>
      <c r="M10" s="14">
        <f>RECEITA!M10*0.25</f>
        <v>6342.2425</v>
      </c>
      <c r="N10" s="16">
        <f t="shared" si="0"/>
        <v>50843.295</v>
      </c>
    </row>
    <row r="11" spans="1:14" ht="12.75">
      <c r="A11" s="24" t="s">
        <v>8</v>
      </c>
      <c r="B11" s="14">
        <f>RECEITA!B11*0.25</f>
        <v>2988.0825</v>
      </c>
      <c r="C11" s="14">
        <f>RECEITA!C11*0.25</f>
        <v>2899.9525</v>
      </c>
      <c r="D11" s="14">
        <f>RECEITA!D11*0.25</f>
        <v>4760.5675</v>
      </c>
      <c r="E11" s="14">
        <f>RECEITA!E11*0.25</f>
        <v>3886.87</v>
      </c>
      <c r="F11" s="14">
        <f>RECEITA!F11*0.25</f>
        <v>2802.7425</v>
      </c>
      <c r="G11" s="14">
        <f>RECEITA!G11*0.25</f>
        <v>2887.0625</v>
      </c>
      <c r="H11" s="14">
        <f>RECEITA!H11*0.25</f>
        <v>5523.2225</v>
      </c>
      <c r="I11" s="14">
        <f>RECEITA!I11*0.25</f>
        <v>8234.595</v>
      </c>
      <c r="J11" s="14">
        <f>RECEITA!J11*0.25</f>
        <v>4063.6725</v>
      </c>
      <c r="K11" s="14">
        <f>RECEITA!K11*0.25</f>
        <v>5468.8575</v>
      </c>
      <c r="L11" s="14">
        <f>RECEITA!L11*0.25</f>
        <v>5754.3325</v>
      </c>
      <c r="M11" s="14">
        <f>RECEITA!M11*0.25</f>
        <v>3735.595</v>
      </c>
      <c r="N11" s="16">
        <f t="shared" si="0"/>
        <v>53005.552500000005</v>
      </c>
    </row>
    <row r="12" spans="1:14" ht="12.75">
      <c r="A12" s="24" t="s">
        <v>54</v>
      </c>
      <c r="B12" s="14">
        <f>RECEITA!B12*0.25</f>
        <v>0</v>
      </c>
      <c r="C12" s="14">
        <f>RECEITA!C12*0.25</f>
        <v>0</v>
      </c>
      <c r="D12" s="14">
        <f>RECEITA!D12*0.25</f>
        <v>0</v>
      </c>
      <c r="E12" s="14">
        <f>RECEITA!E12*0.25</f>
        <v>0</v>
      </c>
      <c r="F12" s="14">
        <f>RECEITA!F12*0.25</f>
        <v>0</v>
      </c>
      <c r="G12" s="14">
        <f>RECEITA!G12*0.25</f>
        <v>0</v>
      </c>
      <c r="H12" s="14">
        <f>RECEITA!H12*0.25</f>
        <v>0</v>
      </c>
      <c r="I12" s="14">
        <f>RECEITA!I12*0.25</f>
        <v>0</v>
      </c>
      <c r="J12" s="14">
        <f>RECEITA!J12*0.25</f>
        <v>0</v>
      </c>
      <c r="K12" s="14">
        <f>RECEITA!K12*0.25</f>
        <v>0</v>
      </c>
      <c r="L12" s="14">
        <f>RECEITA!L12*0.25</f>
        <v>0</v>
      </c>
      <c r="M12" s="14">
        <f>RECEITA!M12*0.25</f>
        <v>0</v>
      </c>
      <c r="N12" s="16">
        <f t="shared" si="0"/>
        <v>0</v>
      </c>
    </row>
    <row r="13" spans="1:14" ht="12.75">
      <c r="A13" s="24" t="s">
        <v>55</v>
      </c>
      <c r="B13" s="14">
        <f>RECEITA!B13*0.25</f>
        <v>0</v>
      </c>
      <c r="C13" s="14">
        <f>RECEITA!C13*0.25</f>
        <v>0</v>
      </c>
      <c r="D13" s="14">
        <f>RECEITA!D13*0.25</f>
        <v>0</v>
      </c>
      <c r="E13" s="14">
        <f>RECEITA!E13*0.25</f>
        <v>0.625</v>
      </c>
      <c r="F13" s="14">
        <f>RECEITA!F13*0.25</f>
        <v>108.205</v>
      </c>
      <c r="G13" s="14">
        <f>RECEITA!G13*0.25</f>
        <v>0</v>
      </c>
      <c r="H13" s="14">
        <f>RECEITA!H13*0.25</f>
        <v>0.44</v>
      </c>
      <c r="I13" s="14">
        <f>RECEITA!I13*0.25</f>
        <v>725.56</v>
      </c>
      <c r="J13" s="14">
        <f>RECEITA!J13*0.25</f>
        <v>0.5175</v>
      </c>
      <c r="K13" s="14">
        <f>RECEITA!K13*0.25</f>
        <v>0.6475</v>
      </c>
      <c r="L13" s="14">
        <f>RECEITA!L13*0.25</f>
        <v>5.2875</v>
      </c>
      <c r="M13" s="14">
        <f>RECEITA!M13*0.25</f>
        <v>1.925</v>
      </c>
      <c r="N13" s="16">
        <f t="shared" si="0"/>
        <v>843.2075</v>
      </c>
    </row>
    <row r="14" spans="1:14" ht="12.75">
      <c r="A14" s="24" t="s">
        <v>56</v>
      </c>
      <c r="B14" s="14">
        <f>RECEITA!B14*0.25</f>
        <v>0</v>
      </c>
      <c r="C14" s="14">
        <f>RECEITA!C14*0.25</f>
        <v>0</v>
      </c>
      <c r="D14" s="14">
        <f>RECEITA!D14*0.25</f>
        <v>0</v>
      </c>
      <c r="E14" s="14">
        <f>RECEITA!E14*0.25</f>
        <v>0</v>
      </c>
      <c r="F14" s="14">
        <f>RECEITA!F14*0.25</f>
        <v>0</v>
      </c>
      <c r="G14" s="14">
        <f>RECEITA!G14*0.25</f>
        <v>0</v>
      </c>
      <c r="H14" s="14">
        <f>RECEITA!H14*0.25</f>
        <v>0</v>
      </c>
      <c r="I14" s="14">
        <f>RECEITA!I14*0.25</f>
        <v>0</v>
      </c>
      <c r="J14" s="14">
        <f>RECEITA!J14*0.25</f>
        <v>0</v>
      </c>
      <c r="K14" s="14">
        <f>RECEITA!K14*0.25</f>
        <v>0</v>
      </c>
      <c r="L14" s="14">
        <f>RECEITA!L14*0.25</f>
        <v>0</v>
      </c>
      <c r="M14" s="14">
        <f>RECEITA!M14*0.25</f>
        <v>0</v>
      </c>
      <c r="N14" s="16">
        <f t="shared" si="0"/>
        <v>0</v>
      </c>
    </row>
    <row r="15" spans="1:14" ht="12.75">
      <c r="A15" s="24" t="s">
        <v>57</v>
      </c>
      <c r="B15" s="14">
        <f>RECEITA!B15*0.25</f>
        <v>0</v>
      </c>
      <c r="C15" s="14">
        <f>RECEITA!C15*0.25</f>
        <v>0</v>
      </c>
      <c r="D15" s="14">
        <f>RECEITA!D15*0.25</f>
        <v>0</v>
      </c>
      <c r="E15" s="14">
        <f>RECEITA!E15*0.25</f>
        <v>0</v>
      </c>
      <c r="F15" s="14">
        <f>RECEITA!F15*0.25</f>
        <v>0</v>
      </c>
      <c r="G15" s="14">
        <f>RECEITA!G15*0.25</f>
        <v>0</v>
      </c>
      <c r="H15" s="14">
        <f>RECEITA!H15*0.25</f>
        <v>0</v>
      </c>
      <c r="I15" s="14">
        <f>RECEITA!I15*0.25</f>
        <v>0</v>
      </c>
      <c r="J15" s="14">
        <f>RECEITA!J15*0.25</f>
        <v>0</v>
      </c>
      <c r="K15" s="14">
        <f>RECEITA!K15*0.25</f>
        <v>0</v>
      </c>
      <c r="L15" s="14">
        <f>RECEITA!L15*0.25</f>
        <v>0</v>
      </c>
      <c r="M15" s="14">
        <f>RECEITA!M15*0.25</f>
        <v>0</v>
      </c>
      <c r="N15" s="16">
        <f t="shared" si="0"/>
        <v>0</v>
      </c>
    </row>
    <row r="16" spans="1:14" ht="12.75">
      <c r="A16" s="24" t="s">
        <v>1</v>
      </c>
      <c r="B16" s="14">
        <f>RECEITA!B16*0.05</f>
        <v>35084.613000000005</v>
      </c>
      <c r="C16" s="14">
        <f>RECEITA!C16*0.05</f>
        <v>50695.6995</v>
      </c>
      <c r="D16" s="14">
        <f>RECEITA!D16*0.05</f>
        <v>29643.179</v>
      </c>
      <c r="E16" s="14">
        <f>RECEITA!E16*0.05</f>
        <v>29056.878000000004</v>
      </c>
      <c r="F16" s="14">
        <f>RECEITA!F16*0.05</f>
        <v>30357.858500000002</v>
      </c>
      <c r="G16" s="14">
        <f>RECEITA!G16*0.05</f>
        <v>24712.9255</v>
      </c>
      <c r="H16" s="14">
        <f>RECEITA!H16*0.05</f>
        <v>25343.5805</v>
      </c>
      <c r="I16" s="14">
        <f>RECEITA!I16*0.05</f>
        <v>27062.170500000004</v>
      </c>
      <c r="J16" s="14">
        <f>RECEITA!J16*0.05</f>
        <v>21798.816000000003</v>
      </c>
      <c r="K16" s="14">
        <f>RECEITA!K16*0.05</f>
        <v>29332.408000000003</v>
      </c>
      <c r="L16" s="14">
        <f>RECEITA!L16*0.05</f>
        <v>38877.885</v>
      </c>
      <c r="M16" s="14">
        <f>RECEITA!M16*0.05</f>
        <v>40747.672</v>
      </c>
      <c r="N16" s="16">
        <f t="shared" si="0"/>
        <v>382713.6855000001</v>
      </c>
    </row>
    <row r="17" spans="1:14" ht="12.75">
      <c r="A17" s="24" t="s">
        <v>58</v>
      </c>
      <c r="B17" s="14">
        <f>RECEITA!B17*0.05</f>
        <v>0</v>
      </c>
      <c r="C17" s="14">
        <f>RECEITA!C17*0.25</f>
        <v>0</v>
      </c>
      <c r="D17" s="14">
        <f>RECEITA!D17*0.25</f>
        <v>0</v>
      </c>
      <c r="E17" s="14">
        <f>RECEITA!E17*0.25</f>
        <v>0</v>
      </c>
      <c r="F17" s="14">
        <f>RECEITA!F17*0.25</f>
        <v>0</v>
      </c>
      <c r="G17" s="14">
        <f>RECEITA!G17*0.25</f>
        <v>0</v>
      </c>
      <c r="H17" s="14">
        <f>RECEITA!H17*0.25</f>
        <v>0</v>
      </c>
      <c r="I17" s="14">
        <f>RECEITA!I17*0.25</f>
        <v>0</v>
      </c>
      <c r="J17" s="14">
        <f>RECEITA!J17*0.25</f>
        <v>0</v>
      </c>
      <c r="K17" s="14">
        <f>RECEITA!K17*0.25</f>
        <v>0</v>
      </c>
      <c r="L17" s="14">
        <f>RECEITA!L17*0.25</f>
        <v>0</v>
      </c>
      <c r="M17" s="14">
        <f>RECEITA!M17*0.25</f>
        <v>86111.285</v>
      </c>
      <c r="N17" s="16">
        <f t="shared" si="0"/>
        <v>86111.285</v>
      </c>
    </row>
    <row r="18" spans="1:14" ht="12.75">
      <c r="A18" s="24" t="s">
        <v>59</v>
      </c>
      <c r="B18" s="14">
        <f>RECEITA!B18*0.05</f>
        <v>0</v>
      </c>
      <c r="C18" s="14">
        <f>RECEITA!C18*0.25</f>
        <v>0</v>
      </c>
      <c r="D18" s="14">
        <f>RECEITA!D18*0.25</f>
        <v>0</v>
      </c>
      <c r="E18" s="14">
        <f>RECEITA!E18*0.25</f>
        <v>0</v>
      </c>
      <c r="F18" s="14">
        <f>RECEITA!F18*0.25</f>
        <v>0</v>
      </c>
      <c r="G18" s="14">
        <f>RECEITA!G18*0.25</f>
        <v>0</v>
      </c>
      <c r="H18" s="14">
        <f>RECEITA!H18*0.25</f>
        <v>86294.875</v>
      </c>
      <c r="I18" s="14">
        <f>RECEITA!I18*0.25</f>
        <v>0</v>
      </c>
      <c r="J18" s="14">
        <f>RECEITA!J18*0.25</f>
        <v>0</v>
      </c>
      <c r="K18" s="14">
        <f>RECEITA!K18*0.25</f>
        <v>0</v>
      </c>
      <c r="L18" s="14">
        <f>RECEITA!L18*0.25</f>
        <v>0</v>
      </c>
      <c r="M18" s="14">
        <f>RECEITA!M18*0.25</f>
        <v>0</v>
      </c>
      <c r="N18" s="16">
        <f t="shared" si="0"/>
        <v>86294.875</v>
      </c>
    </row>
    <row r="19" spans="1:14" ht="12.75">
      <c r="A19" s="24" t="s">
        <v>9</v>
      </c>
      <c r="B19" s="14">
        <f>RECEITA!B19*0.05</f>
        <v>2.2245000000000004</v>
      </c>
      <c r="C19" s="14">
        <f>RECEITA!C19*0.05</f>
        <v>0</v>
      </c>
      <c r="D19" s="14">
        <f>RECEITA!D19*0.05</f>
        <v>0</v>
      </c>
      <c r="E19" s="14">
        <f>RECEITA!E19*0.05</f>
        <v>0</v>
      </c>
      <c r="F19" s="14">
        <f>RECEITA!F19*0.05</f>
        <v>0</v>
      </c>
      <c r="G19" s="14">
        <f>RECEITA!G19*0.05</f>
        <v>0</v>
      </c>
      <c r="H19" s="14">
        <f>RECEITA!H19*0.05</f>
        <v>0</v>
      </c>
      <c r="I19" s="14">
        <f>RECEITA!I19*0.05</f>
        <v>10.2315</v>
      </c>
      <c r="J19" s="14">
        <f>RECEITA!J19*0.05</f>
        <v>114.14600000000002</v>
      </c>
      <c r="K19" s="14">
        <f>RECEITA!K19*0.05</f>
        <v>102.91300000000001</v>
      </c>
      <c r="L19" s="14">
        <f>RECEITA!L19*0.05</f>
        <v>3.4090000000000007</v>
      </c>
      <c r="M19" s="14">
        <f>RECEITA!M19*0.05</f>
        <v>1.236</v>
      </c>
      <c r="N19" s="16">
        <f t="shared" si="0"/>
        <v>234.16000000000003</v>
      </c>
    </row>
    <row r="20" spans="1:14" ht="12.75">
      <c r="A20" s="24" t="s">
        <v>4</v>
      </c>
      <c r="B20" s="14">
        <f>RECEITA!B20*0.05</f>
        <v>0</v>
      </c>
      <c r="C20" s="14">
        <f>RECEITA!C20*0.05</f>
        <v>0</v>
      </c>
      <c r="D20" s="14">
        <f>RECEITA!D20*0.05</f>
        <v>0</v>
      </c>
      <c r="E20" s="14">
        <f>RECEITA!E20*0.05</f>
        <v>0</v>
      </c>
      <c r="F20" s="14">
        <f>RECEITA!F20*0.05</f>
        <v>0</v>
      </c>
      <c r="G20" s="14">
        <f>RECEITA!G20*0.05</f>
        <v>0</v>
      </c>
      <c r="H20" s="14">
        <f>RECEITA!H20*0.05</f>
        <v>0</v>
      </c>
      <c r="I20" s="14">
        <f>RECEITA!I20*0.05</f>
        <v>0</v>
      </c>
      <c r="J20" s="14">
        <f>RECEITA!J20*0.05</f>
        <v>0</v>
      </c>
      <c r="K20" s="14">
        <f>RECEITA!K20*0.05</f>
        <v>0</v>
      </c>
      <c r="L20" s="14">
        <f>RECEITA!L20*0.05</f>
        <v>0</v>
      </c>
      <c r="M20" s="14">
        <f>RECEITA!M20*0.05</f>
        <v>0</v>
      </c>
      <c r="N20" s="16">
        <f t="shared" si="0"/>
        <v>0</v>
      </c>
    </row>
    <row r="21" spans="1:14" ht="12.75">
      <c r="A21" s="24" t="s">
        <v>2</v>
      </c>
      <c r="B21" s="14">
        <f>RECEITA!B21*0.05</f>
        <v>20075.744000000002</v>
      </c>
      <c r="C21" s="14">
        <f>RECEITA!C21*0.05</f>
        <v>23941.877500000002</v>
      </c>
      <c r="D21" s="14">
        <f>RECEITA!D21*0.05</f>
        <v>27996.646000000004</v>
      </c>
      <c r="E21" s="14">
        <f>RECEITA!E21*0.05</f>
        <v>15248.107500000002</v>
      </c>
      <c r="F21" s="14">
        <f>RECEITA!F21*0.05</f>
        <v>16349.961</v>
      </c>
      <c r="G21" s="14">
        <f>RECEITA!G21*0.05</f>
        <v>21424.047000000002</v>
      </c>
      <c r="H21" s="14">
        <f>RECEITA!H21*0.05</f>
        <v>17797.4365</v>
      </c>
      <c r="I21" s="14">
        <f>RECEITA!I21*0.05</f>
        <v>21938.9405</v>
      </c>
      <c r="J21" s="14">
        <f>RECEITA!J21*0.05</f>
        <v>25985.707000000002</v>
      </c>
      <c r="K21" s="14">
        <f>RECEITA!K21*0.05</f>
        <v>25438.352</v>
      </c>
      <c r="L21" s="14">
        <f>RECEITA!L21*0.05</f>
        <v>26636.838000000003</v>
      </c>
      <c r="M21" s="14">
        <f>RECEITA!M21*0.05</f>
        <v>34637.552500000005</v>
      </c>
      <c r="N21" s="16">
        <f t="shared" si="0"/>
        <v>277471.2095</v>
      </c>
    </row>
    <row r="22" spans="1:14" ht="12.75">
      <c r="A22" s="24" t="s">
        <v>10</v>
      </c>
      <c r="B22" s="14">
        <f>RECEITA!B22*0.05</f>
        <v>4383.5695000000005</v>
      </c>
      <c r="C22" s="14">
        <f>RECEITA!C22*0.05</f>
        <v>1736.5615000000003</v>
      </c>
      <c r="D22" s="14">
        <f>RECEITA!D22*0.05</f>
        <v>2066.0575000000003</v>
      </c>
      <c r="E22" s="14">
        <f>RECEITA!E22*0.05</f>
        <v>3978.3795</v>
      </c>
      <c r="F22" s="14">
        <f>RECEITA!F22*0.05</f>
        <v>1453.4515000000001</v>
      </c>
      <c r="G22" s="14">
        <f>RECEITA!G22*0.05</f>
        <v>508.382</v>
      </c>
      <c r="H22" s="14">
        <f>RECEITA!H22*0.05</f>
        <v>586.8995</v>
      </c>
      <c r="I22" s="14">
        <f>RECEITA!I22*0.05</f>
        <v>175.31500000000003</v>
      </c>
      <c r="J22" s="14">
        <f>RECEITA!J22*0.05</f>
        <v>186.97650000000002</v>
      </c>
      <c r="K22" s="14">
        <f>RECEITA!K22*0.05</f>
        <v>50.48650000000001</v>
      </c>
      <c r="L22" s="14">
        <f>RECEITA!L22*0.05</f>
        <v>117.5215</v>
      </c>
      <c r="M22" s="14">
        <f>RECEITA!M22*0.05</f>
        <v>3527.2300000000005</v>
      </c>
      <c r="N22" s="16">
        <f t="shared" si="0"/>
        <v>18770.830500000004</v>
      </c>
    </row>
    <row r="23" spans="1:14" ht="12.75">
      <c r="A23" s="24" t="s">
        <v>3</v>
      </c>
      <c r="B23" s="14">
        <f>RECEITA!B23*0.05</f>
        <v>340.05050000000006</v>
      </c>
      <c r="C23" s="14">
        <f>RECEITA!C23*0.05</f>
        <v>277.722</v>
      </c>
      <c r="D23" s="14">
        <f>RECEITA!D23*0.05</f>
        <v>297.58000000000004</v>
      </c>
      <c r="E23" s="14">
        <f>RECEITA!E23*0.05</f>
        <v>274.699</v>
      </c>
      <c r="F23" s="14">
        <f>RECEITA!F23*0.05</f>
        <v>230.304</v>
      </c>
      <c r="G23" s="14">
        <f>RECEITA!G23*0.05</f>
        <v>240.48950000000002</v>
      </c>
      <c r="H23" s="14">
        <f>RECEITA!H23*0.05</f>
        <v>263.9305</v>
      </c>
      <c r="I23" s="14">
        <f>RECEITA!I23*0.05</f>
        <v>286.3435</v>
      </c>
      <c r="J23" s="14">
        <f>RECEITA!J23*0.05</f>
        <v>385.9965</v>
      </c>
      <c r="K23" s="14">
        <f>RECEITA!K23*0.05</f>
        <v>424.93950000000007</v>
      </c>
      <c r="L23" s="14">
        <f>RECEITA!L23*0.05</f>
        <v>411.43000000000006</v>
      </c>
      <c r="M23" s="14">
        <f>RECEITA!M23*0.05</f>
        <v>518.4505</v>
      </c>
      <c r="N23" s="16">
        <f t="shared" si="0"/>
        <v>3951.9355000000005</v>
      </c>
    </row>
    <row r="24" spans="1:14" ht="12.75">
      <c r="A24" s="24"/>
      <c r="B24" s="14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6">
        <f t="shared" si="0"/>
        <v>0</v>
      </c>
    </row>
    <row r="25" spans="1:14" ht="12.75">
      <c r="A25" s="28" t="s">
        <v>89</v>
      </c>
      <c r="B25" s="29">
        <f>SUM(B3:B24)</f>
        <v>76025.924</v>
      </c>
      <c r="C25" s="29">
        <f aca="true" t="shared" si="1" ref="C25:N25">SUM(C3:C24)</f>
        <v>88809.49049999999</v>
      </c>
      <c r="D25" s="29">
        <f t="shared" si="1"/>
        <v>77810.9225</v>
      </c>
      <c r="E25" s="29">
        <f t="shared" si="1"/>
        <v>69122.6865</v>
      </c>
      <c r="F25" s="29">
        <f t="shared" si="1"/>
        <v>67647.895</v>
      </c>
      <c r="G25" s="29">
        <f t="shared" si="1"/>
        <v>69578.384</v>
      </c>
      <c r="H25" s="29">
        <f t="shared" si="1"/>
        <v>161303.7145</v>
      </c>
      <c r="I25" s="29">
        <f t="shared" si="1"/>
        <v>88208.7885</v>
      </c>
      <c r="J25" s="29">
        <f t="shared" si="1"/>
        <v>68149.63200000001</v>
      </c>
      <c r="K25" s="29">
        <f t="shared" si="1"/>
        <v>74308.969</v>
      </c>
      <c r="L25" s="29">
        <f t="shared" si="1"/>
        <v>85138.50349999999</v>
      </c>
      <c r="M25" s="29">
        <f t="shared" si="1"/>
        <v>195307.40850000002</v>
      </c>
      <c r="N25" s="29">
        <f t="shared" si="1"/>
        <v>1121412.3185</v>
      </c>
    </row>
    <row r="26" spans="1:14" ht="12.75">
      <c r="A26" s="26" t="s">
        <v>98</v>
      </c>
      <c r="B26" s="27">
        <f>RECEITA!B26</f>
        <v>27.69</v>
      </c>
      <c r="C26" s="27">
        <f>RECEITA!C26</f>
        <v>19.84</v>
      </c>
      <c r="D26" s="27">
        <f>RECEITA!D26</f>
        <v>30.04</v>
      </c>
      <c r="E26" s="27">
        <f>RECEITA!E26</f>
        <v>13.42</v>
      </c>
      <c r="F26" s="27">
        <f>RECEITA!F26</f>
        <v>10.68</v>
      </c>
      <c r="G26" s="27">
        <f>RECEITA!G26</f>
        <v>4.99</v>
      </c>
      <c r="H26" s="27">
        <f>RECEITA!H26</f>
        <v>4.37</v>
      </c>
      <c r="I26" s="27">
        <f>RECEITA!I26</f>
        <v>8.33</v>
      </c>
      <c r="J26" s="27">
        <f>RECEITA!J26</f>
        <v>6.97</v>
      </c>
      <c r="K26" s="27">
        <f>RECEITA!K26</f>
        <v>6.96</v>
      </c>
      <c r="L26" s="27">
        <f>RECEITA!L26</f>
        <v>4.59</v>
      </c>
      <c r="M26" s="27">
        <f>RECEITA!M26</f>
        <v>0</v>
      </c>
      <c r="N26" s="27">
        <f>B26+C26+D26+E26+F26+G26+H26+I26+J26+K26+L26+M26</f>
        <v>137.88</v>
      </c>
    </row>
    <row r="27" spans="1:14" ht="12.75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2.75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2.75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2.75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2.75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12.75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2.75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2.75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ht="12.75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12.75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2.75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12.75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12.7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2.75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12.75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12.75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12.75">
      <c r="A43" s="3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2.75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12.75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12.75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12.75">
      <c r="A47" s="3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12.75">
      <c r="A48" s="31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12.75">
      <c r="A49" s="31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12.75">
      <c r="A50" s="31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2.75">
      <c r="A51" s="3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2.75">
      <c r="A52" s="3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12.75">
      <c r="A53" s="3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2.75">
      <c r="A54" s="31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2.75">
      <c r="A55" s="31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2.75">
      <c r="A56" s="3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2.75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2.75">
      <c r="A58" s="31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2.75">
      <c r="A59" s="31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2.75">
      <c r="A60" s="31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2.75">
      <c r="A61" s="31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2.75">
      <c r="A62" s="33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</row>
    <row r="63" spans="1:14" ht="12.75">
      <c r="A63" s="30" t="s">
        <v>12</v>
      </c>
      <c r="B63" s="3" t="s">
        <v>76</v>
      </c>
      <c r="C63" s="3" t="s">
        <v>77</v>
      </c>
      <c r="D63" s="3" t="s">
        <v>78</v>
      </c>
      <c r="E63" s="3" t="s">
        <v>79</v>
      </c>
      <c r="F63" s="3" t="s">
        <v>80</v>
      </c>
      <c r="G63" s="3" t="s">
        <v>81</v>
      </c>
      <c r="H63" s="3" t="s">
        <v>82</v>
      </c>
      <c r="I63" s="3" t="s">
        <v>83</v>
      </c>
      <c r="J63" s="3" t="s">
        <v>84</v>
      </c>
      <c r="K63" s="3" t="s">
        <v>85</v>
      </c>
      <c r="L63" s="3" t="s">
        <v>86</v>
      </c>
      <c r="M63" s="3" t="s">
        <v>87</v>
      </c>
      <c r="N63" s="3" t="s">
        <v>88</v>
      </c>
    </row>
    <row r="64" spans="1:14" ht="12.75">
      <c r="A64" s="20" t="s">
        <v>15</v>
      </c>
      <c r="B64" s="5">
        <v>321.6</v>
      </c>
      <c r="C64" s="8">
        <v>432.55</v>
      </c>
      <c r="D64" s="8">
        <v>497.92</v>
      </c>
      <c r="E64" s="8">
        <v>453.49</v>
      </c>
      <c r="F64" s="8">
        <v>453.49</v>
      </c>
      <c r="G64" s="8">
        <v>453.49</v>
      </c>
      <c r="H64" s="8">
        <v>453.49</v>
      </c>
      <c r="I64" s="8">
        <v>453.49</v>
      </c>
      <c r="J64" s="8">
        <v>453.49</v>
      </c>
      <c r="K64" s="8">
        <v>453.49</v>
      </c>
      <c r="L64" s="8">
        <v>453.49</v>
      </c>
      <c r="M64" s="8">
        <v>453.49</v>
      </c>
      <c r="N64" s="16">
        <f>B64+C64+D64+E64+F64+G64+H64+I64+J64+K64+L64+M64</f>
        <v>5333.479999999999</v>
      </c>
    </row>
    <row r="65" spans="1:14" ht="12.75" customHeight="1">
      <c r="A65" s="20" t="s">
        <v>16</v>
      </c>
      <c r="B65" s="5">
        <v>18836.75</v>
      </c>
      <c r="C65" s="8">
        <v>14349.28</v>
      </c>
      <c r="D65" s="8">
        <v>28640.43</v>
      </c>
      <c r="E65" s="8">
        <v>12739.52</v>
      </c>
      <c r="F65" s="8">
        <v>14509.39</v>
      </c>
      <c r="G65" s="8">
        <v>18802.81</v>
      </c>
      <c r="H65" s="8">
        <v>26128.51</v>
      </c>
      <c r="I65" s="8">
        <v>20522.81</v>
      </c>
      <c r="J65" s="8">
        <v>17585.74</v>
      </c>
      <c r="K65" s="8">
        <v>20188.9</v>
      </c>
      <c r="L65" s="8">
        <v>17585.74</v>
      </c>
      <c r="M65" s="8">
        <v>32528.03</v>
      </c>
      <c r="N65" s="16">
        <f aca="true" t="shared" si="2" ref="N65:N116">B65+C65+D65+E65+F65+G65+H65+I65+J65+K65+L65+M65</f>
        <v>242417.90999999997</v>
      </c>
    </row>
    <row r="66" spans="1:14" ht="12.75">
      <c r="A66" s="21" t="s">
        <v>17</v>
      </c>
      <c r="B66" s="5">
        <v>3709.67</v>
      </c>
      <c r="C66" s="8">
        <v>3949.64</v>
      </c>
      <c r="D66" s="8">
        <v>4811.05</v>
      </c>
      <c r="E66" s="8">
        <v>2940.28</v>
      </c>
      <c r="F66" s="8">
        <v>3183.72</v>
      </c>
      <c r="G66" s="8">
        <v>4339.68</v>
      </c>
      <c r="H66" s="8">
        <v>4339.68</v>
      </c>
      <c r="I66" s="8">
        <v>4339.68</v>
      </c>
      <c r="J66" s="8">
        <v>4433.32</v>
      </c>
      <c r="K66" s="8">
        <v>4339.68</v>
      </c>
      <c r="L66" s="8">
        <v>4339.68</v>
      </c>
      <c r="M66" s="8">
        <v>7542.28</v>
      </c>
      <c r="N66" s="16">
        <f t="shared" si="2"/>
        <v>52268.36</v>
      </c>
    </row>
    <row r="67" spans="1:14" ht="12.75">
      <c r="A67" s="21" t="s">
        <v>18</v>
      </c>
      <c r="B67" s="5">
        <v>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16">
        <f t="shared" si="2"/>
        <v>0</v>
      </c>
    </row>
    <row r="68" spans="1:14" ht="12.75">
      <c r="A68" s="21" t="s">
        <v>19</v>
      </c>
      <c r="B68" s="5">
        <v>0</v>
      </c>
      <c r="C68" s="8">
        <v>192.55</v>
      </c>
      <c r="D68" s="8">
        <v>1763.35</v>
      </c>
      <c r="E68" s="8">
        <v>450</v>
      </c>
      <c r="F68" s="8">
        <v>264.5</v>
      </c>
      <c r="G68" s="8">
        <v>1009</v>
      </c>
      <c r="H68" s="8">
        <v>79.99</v>
      </c>
      <c r="I68" s="8">
        <v>408.07</v>
      </c>
      <c r="J68" s="8">
        <v>518</v>
      </c>
      <c r="K68" s="8">
        <f>1751.59</f>
        <v>1751.59</v>
      </c>
      <c r="L68" s="8">
        <v>0</v>
      </c>
      <c r="M68" s="8">
        <v>1763.02</v>
      </c>
      <c r="N68" s="16">
        <f t="shared" si="2"/>
        <v>8200.07</v>
      </c>
    </row>
    <row r="69" spans="1:14" ht="12.75" customHeight="1">
      <c r="A69" s="20" t="s">
        <v>14</v>
      </c>
      <c r="B69" s="5">
        <v>0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16">
        <f t="shared" si="2"/>
        <v>0</v>
      </c>
    </row>
    <row r="70" spans="1:14" ht="12.75">
      <c r="A70" s="21" t="s">
        <v>20</v>
      </c>
      <c r="B70" s="5">
        <v>0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16">
        <f t="shared" si="2"/>
        <v>0</v>
      </c>
    </row>
    <row r="71" spans="1:14" ht="12.75">
      <c r="A71" s="21" t="s">
        <v>21</v>
      </c>
      <c r="B71" s="5">
        <v>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1995</v>
      </c>
      <c r="N71" s="16">
        <f t="shared" si="2"/>
        <v>1995</v>
      </c>
    </row>
    <row r="72" spans="1:14" ht="12.75">
      <c r="A72" s="21" t="s">
        <v>22</v>
      </c>
      <c r="B72" s="5">
        <v>9701.78</v>
      </c>
      <c r="C72" s="8">
        <v>8436.87</v>
      </c>
      <c r="D72" s="8">
        <v>6774.38</v>
      </c>
      <c r="E72" s="8">
        <v>7959.1</v>
      </c>
      <c r="F72" s="8">
        <v>7047.42</v>
      </c>
      <c r="G72" s="8">
        <v>3924.46</v>
      </c>
      <c r="H72" s="8">
        <v>7654.7</v>
      </c>
      <c r="I72" s="8">
        <v>2979.27</v>
      </c>
      <c r="J72" s="8">
        <v>4146.22</v>
      </c>
      <c r="K72" s="8">
        <v>5043.77</v>
      </c>
      <c r="L72" s="8">
        <v>5045.17</v>
      </c>
      <c r="M72" s="8">
        <v>4761.24</v>
      </c>
      <c r="N72" s="16">
        <f t="shared" si="2"/>
        <v>73474.38</v>
      </c>
    </row>
    <row r="73" spans="1:14" ht="12.75">
      <c r="A73" s="21" t="s">
        <v>23</v>
      </c>
      <c r="B73" s="5">
        <v>0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16">
        <f t="shared" si="2"/>
        <v>0</v>
      </c>
    </row>
    <row r="74" spans="1:14" ht="12.75">
      <c r="A74" s="21" t="s">
        <v>24</v>
      </c>
      <c r="B74" s="5">
        <v>0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16">
        <f t="shared" si="2"/>
        <v>0</v>
      </c>
    </row>
    <row r="75" spans="1:14" ht="12.75">
      <c r="A75" s="21" t="s">
        <v>25</v>
      </c>
      <c r="B75" s="5">
        <v>0</v>
      </c>
      <c r="C75" s="8">
        <v>780.83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16">
        <f t="shared" si="2"/>
        <v>780.83</v>
      </c>
    </row>
    <row r="76" spans="1:14" ht="12.75">
      <c r="A76" s="20" t="s">
        <v>74</v>
      </c>
      <c r="B76" s="5">
        <v>0</v>
      </c>
      <c r="C76" s="8">
        <v>0</v>
      </c>
      <c r="D76" s="8">
        <v>0</v>
      </c>
      <c r="E76" s="8">
        <v>0</v>
      </c>
      <c r="F76" s="8">
        <v>0</v>
      </c>
      <c r="G76" s="8">
        <v>3479.3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3479.31</v>
      </c>
      <c r="N76" s="16">
        <f t="shared" si="2"/>
        <v>6958.610000000001</v>
      </c>
    </row>
    <row r="77" spans="1:14" ht="12.75">
      <c r="A77" s="21" t="s">
        <v>60</v>
      </c>
      <c r="B77" s="5">
        <v>147643.48</v>
      </c>
      <c r="C77" s="8">
        <v>0</v>
      </c>
      <c r="D77" s="8">
        <v>0</v>
      </c>
      <c r="E77" s="8">
        <v>0</v>
      </c>
      <c r="F77" s="8">
        <v>0</v>
      </c>
      <c r="G77" s="8">
        <v>36300.74</v>
      </c>
      <c r="H77" s="8">
        <v>83469.09</v>
      </c>
      <c r="I77" s="8">
        <v>32800</v>
      </c>
      <c r="J77" s="8">
        <v>44940.22</v>
      </c>
      <c r="K77" s="8">
        <v>17228.09</v>
      </c>
      <c r="L77" s="8">
        <v>2679.7</v>
      </c>
      <c r="M77" s="8">
        <v>177269.17</v>
      </c>
      <c r="N77" s="16">
        <f t="shared" si="2"/>
        <v>542330.4900000001</v>
      </c>
    </row>
    <row r="78" spans="1:14" ht="12.75">
      <c r="A78" s="21" t="s">
        <v>72</v>
      </c>
      <c r="B78" s="5">
        <v>0</v>
      </c>
      <c r="C78" s="8">
        <v>0</v>
      </c>
      <c r="D78" s="8">
        <v>0</v>
      </c>
      <c r="E78" s="8">
        <v>0</v>
      </c>
      <c r="F78" s="8">
        <v>0</v>
      </c>
      <c r="G78" s="8">
        <v>4343.47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16">
        <f t="shared" si="2"/>
        <v>4343.47</v>
      </c>
    </row>
    <row r="79" spans="1:14" ht="12.75">
      <c r="A79" s="21" t="s">
        <v>26</v>
      </c>
      <c r="B79" s="5">
        <v>0</v>
      </c>
      <c r="C79" s="8">
        <v>2155.54</v>
      </c>
      <c r="D79" s="8">
        <v>0</v>
      </c>
      <c r="E79" s="8">
        <v>105</v>
      </c>
      <c r="F79" s="8">
        <v>0</v>
      </c>
      <c r="G79" s="8">
        <v>765</v>
      </c>
      <c r="H79" s="8">
        <v>13905</v>
      </c>
      <c r="I79" s="8">
        <v>232.5</v>
      </c>
      <c r="J79" s="8">
        <v>0</v>
      </c>
      <c r="K79" s="8">
        <v>0</v>
      </c>
      <c r="L79" s="8">
        <v>0</v>
      </c>
      <c r="M79" s="8">
        <v>69.7</v>
      </c>
      <c r="N79" s="16">
        <f t="shared" si="2"/>
        <v>17232.74</v>
      </c>
    </row>
    <row r="80" spans="1:14" ht="12.75">
      <c r="A80" s="21" t="s">
        <v>61</v>
      </c>
      <c r="B80" s="5">
        <v>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16">
        <f t="shared" si="2"/>
        <v>0</v>
      </c>
    </row>
    <row r="81" spans="1:14" ht="12.75">
      <c r="A81" s="21" t="s">
        <v>62</v>
      </c>
      <c r="B81" s="5">
        <v>2481.6</v>
      </c>
      <c r="C81" s="8">
        <v>2950</v>
      </c>
      <c r="D81" s="8">
        <v>281.22</v>
      </c>
      <c r="E81" s="8">
        <v>89.91</v>
      </c>
      <c r="F81" s="8">
        <v>100.54</v>
      </c>
      <c r="G81" s="8">
        <v>0</v>
      </c>
      <c r="H81" s="8">
        <v>181.68</v>
      </c>
      <c r="I81" s="8">
        <v>50</v>
      </c>
      <c r="J81" s="8">
        <v>88.78</v>
      </c>
      <c r="K81" s="8">
        <v>177.56</v>
      </c>
      <c r="L81" s="8">
        <v>161.08</v>
      </c>
      <c r="M81" s="8">
        <v>225.6</v>
      </c>
      <c r="N81" s="16">
        <f t="shared" si="2"/>
        <v>6787.970000000001</v>
      </c>
    </row>
    <row r="82" spans="1:14" ht="12.75">
      <c r="A82" s="21" t="s">
        <v>67</v>
      </c>
      <c r="B82" s="5">
        <v>0</v>
      </c>
      <c r="C82" s="8">
        <v>0</v>
      </c>
      <c r="D82" s="8">
        <v>25000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16">
        <f t="shared" si="2"/>
        <v>25000</v>
      </c>
    </row>
    <row r="83" spans="1:14" ht="12.75">
      <c r="A83" s="21" t="s">
        <v>27</v>
      </c>
      <c r="B83" s="5">
        <v>0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16">
        <f t="shared" si="2"/>
        <v>0</v>
      </c>
    </row>
    <row r="84" spans="1:14" ht="12.75">
      <c r="A84" s="21" t="s">
        <v>28</v>
      </c>
      <c r="B84" s="5">
        <v>730.77</v>
      </c>
      <c r="C84" s="8">
        <v>734.47</v>
      </c>
      <c r="D84" s="8">
        <v>993.43</v>
      </c>
      <c r="E84" s="8">
        <v>900</v>
      </c>
      <c r="F84" s="8">
        <v>897.93</v>
      </c>
      <c r="G84" s="8">
        <v>897.93</v>
      </c>
      <c r="H84" s="8">
        <v>897.93</v>
      </c>
      <c r="I84" s="8">
        <v>897.93</v>
      </c>
      <c r="J84" s="8">
        <v>897.93</v>
      </c>
      <c r="K84" s="8">
        <v>897.93</v>
      </c>
      <c r="L84" s="8">
        <v>926.27</v>
      </c>
      <c r="M84" s="8">
        <v>897.93</v>
      </c>
      <c r="N84" s="16">
        <f t="shared" si="2"/>
        <v>10570.450000000003</v>
      </c>
    </row>
    <row r="85" spans="1:14" ht="12.75">
      <c r="A85" s="21" t="s">
        <v>29</v>
      </c>
      <c r="B85" s="5">
        <v>19792.25</v>
      </c>
      <c r="C85" s="8">
        <v>15916.49</v>
      </c>
      <c r="D85" s="8">
        <v>22662.5</v>
      </c>
      <c r="E85" s="8">
        <v>18612</v>
      </c>
      <c r="F85" s="8">
        <v>18491.95</v>
      </c>
      <c r="G85" s="8">
        <v>23230.69</v>
      </c>
      <c r="H85" s="8">
        <v>27672.31</v>
      </c>
      <c r="I85" s="8">
        <v>20659.27</v>
      </c>
      <c r="J85" s="8">
        <v>24056.96</v>
      </c>
      <c r="K85" s="8">
        <v>18833.65</v>
      </c>
      <c r="L85" s="8">
        <v>21243.05</v>
      </c>
      <c r="M85" s="8">
        <v>30272.93</v>
      </c>
      <c r="N85" s="16">
        <f t="shared" si="2"/>
        <v>261444.04999999996</v>
      </c>
    </row>
    <row r="86" spans="1:14" ht="12.75">
      <c r="A86" s="21" t="s">
        <v>30</v>
      </c>
      <c r="B86" s="5">
        <v>4179.34</v>
      </c>
      <c r="C86" s="8">
        <v>3673.52</v>
      </c>
      <c r="D86" s="8">
        <v>4806.59</v>
      </c>
      <c r="E86" s="8">
        <v>4295.64</v>
      </c>
      <c r="F86" s="8">
        <v>4267.94</v>
      </c>
      <c r="G86" s="8">
        <v>4768.16</v>
      </c>
      <c r="H86" s="8">
        <v>4916.52</v>
      </c>
      <c r="I86" s="8">
        <v>4768.16</v>
      </c>
      <c r="J86" s="8">
        <v>5084.17</v>
      </c>
      <c r="K86" s="8">
        <v>4346.8</v>
      </c>
      <c r="L86" s="8">
        <v>4478.98</v>
      </c>
      <c r="M86" s="8">
        <v>8371.86</v>
      </c>
      <c r="N86" s="16">
        <f t="shared" si="2"/>
        <v>57957.67999999999</v>
      </c>
    </row>
    <row r="87" spans="1:14" ht="12.75">
      <c r="A87" s="21" t="s">
        <v>31</v>
      </c>
      <c r="B87" s="5">
        <v>2786.29</v>
      </c>
      <c r="C87" s="8">
        <v>8465.95</v>
      </c>
      <c r="D87" s="8">
        <v>11919.58</v>
      </c>
      <c r="E87" s="8">
        <v>0</v>
      </c>
      <c r="F87" s="8">
        <v>703.41</v>
      </c>
      <c r="G87" s="8">
        <v>170.94</v>
      </c>
      <c r="H87" s="8">
        <v>0</v>
      </c>
      <c r="I87" s="8">
        <v>143.55</v>
      </c>
      <c r="J87" s="8">
        <v>0</v>
      </c>
      <c r="K87" s="8">
        <v>0</v>
      </c>
      <c r="L87" s="8">
        <v>171</v>
      </c>
      <c r="M87" s="8">
        <v>1897.64</v>
      </c>
      <c r="N87" s="16">
        <f t="shared" si="2"/>
        <v>26258.359999999997</v>
      </c>
    </row>
    <row r="88" spans="1:14" ht="12.75">
      <c r="A88" s="21" t="s">
        <v>32</v>
      </c>
      <c r="B88" s="5">
        <v>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16">
        <f t="shared" si="2"/>
        <v>0</v>
      </c>
    </row>
    <row r="89" spans="1:14" ht="12.75">
      <c r="A89" s="21" t="s">
        <v>33</v>
      </c>
      <c r="B89" s="5">
        <v>0</v>
      </c>
      <c r="C89" s="8">
        <v>824.85</v>
      </c>
      <c r="D89" s="8">
        <v>0</v>
      </c>
      <c r="E89" s="8">
        <v>471.24</v>
      </c>
      <c r="F89" s="8">
        <v>0</v>
      </c>
      <c r="G89" s="8">
        <v>122.4</v>
      </c>
      <c r="H89" s="8">
        <v>53</v>
      </c>
      <c r="I89" s="8">
        <v>30.11</v>
      </c>
      <c r="J89" s="8">
        <v>0</v>
      </c>
      <c r="K89" s="8">
        <v>0</v>
      </c>
      <c r="L89" s="8">
        <v>0</v>
      </c>
      <c r="M89" s="8">
        <v>106</v>
      </c>
      <c r="N89" s="16">
        <f t="shared" si="2"/>
        <v>1607.6000000000001</v>
      </c>
    </row>
    <row r="90" spans="1:14" ht="12.75">
      <c r="A90" s="21" t="s">
        <v>73</v>
      </c>
      <c r="B90" s="5">
        <v>137.75</v>
      </c>
      <c r="C90" s="8">
        <v>49</v>
      </c>
      <c r="D90" s="8">
        <v>0</v>
      </c>
      <c r="E90" s="8">
        <v>13</v>
      </c>
      <c r="F90" s="8">
        <v>60</v>
      </c>
      <c r="G90" s="8">
        <v>8.6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16">
        <f t="shared" si="2"/>
        <v>268.35</v>
      </c>
    </row>
    <row r="91" spans="1:14" ht="12.75">
      <c r="A91" s="21" t="s">
        <v>70</v>
      </c>
      <c r="B91" s="5">
        <v>0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16">
        <f t="shared" si="2"/>
        <v>0</v>
      </c>
    </row>
    <row r="92" spans="1:14" ht="12.75">
      <c r="A92" s="21" t="s">
        <v>34</v>
      </c>
      <c r="B92" s="5">
        <v>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16">
        <f t="shared" si="2"/>
        <v>0</v>
      </c>
    </row>
    <row r="93" spans="1:14" ht="12.75">
      <c r="A93" s="21" t="s">
        <v>35</v>
      </c>
      <c r="B93" s="5">
        <v>0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16">
        <f t="shared" si="2"/>
        <v>0</v>
      </c>
    </row>
    <row r="94" spans="1:14" ht="12.75">
      <c r="A94" s="21" t="s">
        <v>36</v>
      </c>
      <c r="B94" s="5">
        <v>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16">
        <f t="shared" si="2"/>
        <v>0</v>
      </c>
    </row>
    <row r="95" spans="1:14" ht="12.75">
      <c r="A95" s="21" t="s">
        <v>37</v>
      </c>
      <c r="B95" s="5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16">
        <f t="shared" si="2"/>
        <v>0</v>
      </c>
    </row>
    <row r="96" spans="1:14" ht="12.75">
      <c r="A96" s="21" t="s">
        <v>41</v>
      </c>
      <c r="B96" s="5">
        <v>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16">
        <f t="shared" si="2"/>
        <v>0</v>
      </c>
    </row>
    <row r="97" spans="1:14" ht="12.75">
      <c r="A97" s="21" t="s">
        <v>63</v>
      </c>
      <c r="B97" s="5">
        <v>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16">
        <f t="shared" si="2"/>
        <v>0</v>
      </c>
    </row>
    <row r="98" spans="1:14" ht="12.75">
      <c r="A98" s="22" t="s">
        <v>38</v>
      </c>
      <c r="B98" s="1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16">
        <f t="shared" si="2"/>
        <v>0</v>
      </c>
    </row>
    <row r="99" spans="1:14" ht="12.75">
      <c r="A99" s="20" t="s">
        <v>39</v>
      </c>
      <c r="B99" s="1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16">
        <f t="shared" si="2"/>
        <v>0</v>
      </c>
    </row>
    <row r="100" spans="1:14" ht="12.75">
      <c r="A100" s="21" t="s">
        <v>75</v>
      </c>
      <c r="B100" s="5">
        <v>0</v>
      </c>
      <c r="C100" s="8">
        <v>0</v>
      </c>
      <c r="D100" s="8">
        <v>0</v>
      </c>
      <c r="E100" s="8">
        <v>0</v>
      </c>
      <c r="F100" s="8">
        <v>0</v>
      </c>
      <c r="G100" s="8">
        <v>1962.03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2080.3</v>
      </c>
      <c r="N100" s="16">
        <f t="shared" si="2"/>
        <v>4042.33</v>
      </c>
    </row>
    <row r="101" spans="1:14" ht="12.75">
      <c r="A101" s="20" t="s">
        <v>64</v>
      </c>
      <c r="B101" s="5">
        <v>0</v>
      </c>
      <c r="C101" s="8">
        <v>0</v>
      </c>
      <c r="D101" s="8">
        <v>0</v>
      </c>
      <c r="E101" s="8">
        <v>0</v>
      </c>
      <c r="F101" s="8">
        <v>16188.01</v>
      </c>
      <c r="G101" s="8">
        <v>53710.61</v>
      </c>
      <c r="H101" s="8">
        <v>76965.49</v>
      </c>
      <c r="I101" s="8">
        <v>0</v>
      </c>
      <c r="J101" s="8">
        <v>0</v>
      </c>
      <c r="K101" s="8">
        <v>51310.28</v>
      </c>
      <c r="L101" s="8">
        <v>2028.46</v>
      </c>
      <c r="M101" s="8">
        <v>0</v>
      </c>
      <c r="N101" s="16">
        <f t="shared" si="2"/>
        <v>200202.84999999998</v>
      </c>
    </row>
    <row r="102" spans="1:14" ht="12.75">
      <c r="A102" s="20" t="s">
        <v>91</v>
      </c>
      <c r="B102" s="2">
        <v>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3455.29</v>
      </c>
      <c r="L102" s="8">
        <v>0</v>
      </c>
      <c r="M102" s="8">
        <v>0</v>
      </c>
      <c r="N102" s="16">
        <f t="shared" si="2"/>
        <v>3455.29</v>
      </c>
    </row>
    <row r="103" spans="1:14" ht="12.75">
      <c r="A103" s="20" t="s">
        <v>40</v>
      </c>
      <c r="B103" s="5">
        <v>0</v>
      </c>
      <c r="C103" s="8">
        <v>0</v>
      </c>
      <c r="D103" s="8">
        <v>0</v>
      </c>
      <c r="E103" s="8">
        <v>0</v>
      </c>
      <c r="F103" s="8">
        <v>0</v>
      </c>
      <c r="G103" s="8">
        <v>330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263</v>
      </c>
      <c r="N103" s="16">
        <f t="shared" si="2"/>
        <v>593</v>
      </c>
    </row>
    <row r="104" spans="1:14" ht="12.75">
      <c r="A104" s="21" t="s">
        <v>65</v>
      </c>
      <c r="B104" s="5">
        <v>0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16">
        <f t="shared" si="2"/>
        <v>0</v>
      </c>
    </row>
    <row r="105" spans="1:14" ht="12.75">
      <c r="A105" s="21" t="s">
        <v>66</v>
      </c>
      <c r="B105" s="5">
        <v>725.21</v>
      </c>
      <c r="C105" s="8">
        <v>1217.39</v>
      </c>
      <c r="D105" s="8">
        <v>208.17</v>
      </c>
      <c r="E105" s="8">
        <v>306.99</v>
      </c>
      <c r="F105" s="8">
        <v>1626.59</v>
      </c>
      <c r="G105" s="8">
        <v>66.53</v>
      </c>
      <c r="H105" s="8">
        <v>140.15</v>
      </c>
      <c r="I105" s="8">
        <v>53.77</v>
      </c>
      <c r="J105" s="8">
        <v>66.53</v>
      </c>
      <c r="K105" s="8">
        <v>155.88</v>
      </c>
      <c r="L105" s="8">
        <v>77.24</v>
      </c>
      <c r="M105" s="8">
        <v>133.64</v>
      </c>
      <c r="N105" s="16">
        <f t="shared" si="2"/>
        <v>4778.09</v>
      </c>
    </row>
    <row r="106" spans="1:14" ht="12.75">
      <c r="A106" s="21" t="s">
        <v>68</v>
      </c>
      <c r="B106" s="18">
        <v>0</v>
      </c>
      <c r="C106" s="8">
        <v>0</v>
      </c>
      <c r="D106" s="8">
        <v>20000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16">
        <f t="shared" si="2"/>
        <v>20000</v>
      </c>
    </row>
    <row r="107" spans="1:14" ht="12.75">
      <c r="A107" s="21" t="s">
        <v>69</v>
      </c>
      <c r="B107" s="18">
        <v>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16">
        <f t="shared" si="2"/>
        <v>0</v>
      </c>
    </row>
    <row r="108" spans="1:14" ht="12.75">
      <c r="A108" s="20" t="s">
        <v>42</v>
      </c>
      <c r="B108" s="18">
        <v>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16">
        <f t="shared" si="2"/>
        <v>0</v>
      </c>
    </row>
    <row r="109" spans="1:14" ht="12.75">
      <c r="A109" s="20" t="s">
        <v>43</v>
      </c>
      <c r="B109" s="18">
        <v>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16">
        <f t="shared" si="2"/>
        <v>0</v>
      </c>
    </row>
    <row r="110" spans="1:14" ht="12.75">
      <c r="A110" s="20" t="s">
        <v>44</v>
      </c>
      <c r="B110" s="18">
        <v>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16">
        <f t="shared" si="2"/>
        <v>0</v>
      </c>
    </row>
    <row r="111" spans="1:14" ht="12.75">
      <c r="A111" s="20" t="s">
        <v>45</v>
      </c>
      <c r="B111" s="18">
        <v>0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16">
        <f t="shared" si="2"/>
        <v>0</v>
      </c>
    </row>
    <row r="112" spans="1:14" ht="12.75">
      <c r="A112" s="20" t="s">
        <v>46</v>
      </c>
      <c r="B112" s="18">
        <v>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16">
        <f t="shared" si="2"/>
        <v>0</v>
      </c>
    </row>
    <row r="113" spans="1:14" ht="12.75">
      <c r="A113" s="20" t="s">
        <v>47</v>
      </c>
      <c r="B113" s="18">
        <v>55860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42750</v>
      </c>
      <c r="J113" s="8">
        <v>0</v>
      </c>
      <c r="K113" s="8">
        <v>0</v>
      </c>
      <c r="L113" s="8">
        <v>0</v>
      </c>
      <c r="M113" s="8">
        <v>0</v>
      </c>
      <c r="N113" s="16">
        <f t="shared" si="2"/>
        <v>98610</v>
      </c>
    </row>
    <row r="114" spans="1:14" ht="12.75">
      <c r="A114" s="20" t="s">
        <v>71</v>
      </c>
      <c r="B114" s="17">
        <v>0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16">
        <f t="shared" si="2"/>
        <v>0</v>
      </c>
    </row>
    <row r="115" spans="1:14" ht="12.75">
      <c r="A115" s="23" t="s">
        <v>92</v>
      </c>
      <c r="B115" s="18">
        <v>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16">
        <f t="shared" si="2"/>
        <v>0</v>
      </c>
    </row>
    <row r="116" spans="1:14" ht="12.75">
      <c r="A116" s="23" t="s">
        <v>93</v>
      </c>
      <c r="B116" s="18">
        <v>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16">
        <f t="shared" si="2"/>
        <v>0</v>
      </c>
    </row>
    <row r="117" spans="1:14" ht="12.75">
      <c r="A117" s="6" t="s">
        <v>94</v>
      </c>
      <c r="B117" s="7">
        <f>SUM(B64:B116)</f>
        <v>266906.49</v>
      </c>
      <c r="C117" s="7">
        <f aca="true" t="shared" si="3" ref="C117:N117">SUM(C64:C116)</f>
        <v>64128.93</v>
      </c>
      <c r="D117" s="7">
        <f t="shared" si="3"/>
        <v>128358.62</v>
      </c>
      <c r="E117" s="7">
        <f t="shared" si="3"/>
        <v>49336.17</v>
      </c>
      <c r="F117" s="7">
        <f t="shared" si="3"/>
        <v>67794.89</v>
      </c>
      <c r="G117" s="7">
        <f t="shared" si="3"/>
        <v>158685.84</v>
      </c>
      <c r="H117" s="7">
        <f t="shared" si="3"/>
        <v>246857.53999999995</v>
      </c>
      <c r="I117" s="7">
        <f t="shared" si="3"/>
        <v>131088.61000000002</v>
      </c>
      <c r="J117" s="7">
        <f t="shared" si="3"/>
        <v>102271.36</v>
      </c>
      <c r="K117" s="7">
        <f t="shared" si="3"/>
        <v>128182.91</v>
      </c>
      <c r="L117" s="7">
        <f t="shared" si="3"/>
        <v>59189.86</v>
      </c>
      <c r="M117" s="7">
        <f t="shared" si="3"/>
        <v>274110.14</v>
      </c>
      <c r="N117" s="7">
        <f t="shared" si="3"/>
        <v>1676911.3600000006</v>
      </c>
    </row>
    <row r="118" spans="1:14" ht="12.75">
      <c r="A118" s="25" t="s">
        <v>13</v>
      </c>
      <c r="B118" s="19">
        <f>B25-B117</f>
        <v>-190880.566</v>
      </c>
      <c r="C118" s="19">
        <f aca="true" t="shared" si="4" ref="C118:N118">C25-C117</f>
        <v>24680.560499999985</v>
      </c>
      <c r="D118" s="19">
        <f t="shared" si="4"/>
        <v>-50547.697499999995</v>
      </c>
      <c r="E118" s="19">
        <f t="shared" si="4"/>
        <v>19786.516499999998</v>
      </c>
      <c r="F118" s="19">
        <f t="shared" si="4"/>
        <v>-146.99499999999534</v>
      </c>
      <c r="G118" s="19">
        <f t="shared" si="4"/>
        <v>-89107.45599999999</v>
      </c>
      <c r="H118" s="19">
        <f t="shared" si="4"/>
        <v>-85553.82549999995</v>
      </c>
      <c r="I118" s="19">
        <f t="shared" si="4"/>
        <v>-42879.82150000002</v>
      </c>
      <c r="J118" s="19">
        <f t="shared" si="4"/>
        <v>-34121.72799999999</v>
      </c>
      <c r="K118" s="19">
        <f t="shared" si="4"/>
        <v>-53873.941000000006</v>
      </c>
      <c r="L118" s="19">
        <f t="shared" si="4"/>
        <v>25948.64349999999</v>
      </c>
      <c r="M118" s="19">
        <f t="shared" si="4"/>
        <v>-78802.7315</v>
      </c>
      <c r="N118" s="19">
        <f t="shared" si="4"/>
        <v>-555499.0415000005</v>
      </c>
    </row>
    <row r="119" spans="1:14" ht="12.75">
      <c r="A119" s="6" t="s">
        <v>95</v>
      </c>
      <c r="B119" s="51">
        <f>(B117-B26+FUNDEB!B31-FUNDEB!B11-FUNDEB!B13)/RECEITA!B28</f>
        <v>0.29554065898316995</v>
      </c>
      <c r="C119" s="51">
        <f>(C117-C26+FUNDEB!D31-FUNDEB!D11-FUNDEB!D13)/RECEITA!C28</f>
        <v>0.24203763833507555</v>
      </c>
      <c r="D119" s="51">
        <f>(D117-D26+FUNDEB!F31-FUNDEB!F11-FUNDEB!F13)/RECEITA!D28</f>
        <v>0.3361910374686103</v>
      </c>
      <c r="E119" s="51">
        <f>(E117-E26+FUNDEB!H31-FUNDEB!H11-FUNDEB!H13)/RECEITA!E28</f>
        <v>0.2622219212764538</v>
      </c>
      <c r="F119" s="51">
        <f>(F117-F26+FUNDEB!J31-FUNDEB!J13-FUNDEB!J11)/RECEITA!F28</f>
        <v>0.3214948827723547</v>
      </c>
      <c r="G119" s="51">
        <f>(G117-G26+FUNDEB!L31-FUNDEB!L13-FUNDEB!L11)/RECEITA!G28</f>
        <v>0.32214604279311093</v>
      </c>
      <c r="H119" s="51">
        <f>(H117+FUNDEB!N31-RECEITA!H26-RECEITA!H25-FUNDEB!N11)/RECEITA!H28</f>
        <v>0.3515903856601529</v>
      </c>
      <c r="I119" s="51">
        <f>(I117-I26+FUNDEB!P31-FUNDEB!P13-FUNDEB!P11)/RECEITA!I28</f>
        <v>0.308329546133641</v>
      </c>
      <c r="J119" s="51">
        <f>(J117+FUNDEB!R31-FUNDEB!R13-FUNDEB!R11-MDE!J26)/RECEITA!J28</f>
        <v>0.283524314579436</v>
      </c>
      <c r="K119" s="51">
        <f>(K117+FUNDEB!T31-FUNDEB!T11-FUNDEB!T13-MDE!K26)/RECEITA!K28</f>
        <v>0.2564798257887543</v>
      </c>
      <c r="L119" s="51">
        <f>(L117+FUNDEB!V31-FUNDEB!V11-RECEITA!L25-RECEITA!L26)/RECEITA!L28</f>
        <v>0.24740296971886683</v>
      </c>
      <c r="M119" s="51">
        <f>(M117-M26+FUNDEB!X31-FUNDEB!X13-FUNDEB!X11)/RECEITA!M28</f>
        <v>0.2971363864743422</v>
      </c>
      <c r="N119" s="51">
        <f>(N117-N26+FUNDEB!Z31-FUNDEB!Z11-FUNDEB!Z13)/RECEITA!N28</f>
        <v>0.29255050435882535</v>
      </c>
    </row>
  </sheetData>
  <sheetProtection/>
  <mergeCells count="1">
    <mergeCell ref="A1:N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4"/>
  <sheetViews>
    <sheetView zoomScale="98" zoomScaleNormal="98" zoomScalePageLayoutView="0" workbookViewId="0" topLeftCell="I5">
      <selection activeCell="X35" sqref="X35"/>
    </sheetView>
  </sheetViews>
  <sheetFormatPr defaultColWidth="9.140625" defaultRowHeight="12.75"/>
  <cols>
    <col min="1" max="1" width="41.00390625" style="0" customWidth="1"/>
    <col min="2" max="2" width="10.421875" style="0" bestFit="1" customWidth="1"/>
    <col min="3" max="3" width="11.00390625" style="0" bestFit="1" customWidth="1"/>
    <col min="4" max="4" width="10.00390625" style="0" bestFit="1" customWidth="1"/>
    <col min="5" max="5" width="11.00390625" style="0" bestFit="1" customWidth="1"/>
    <col min="6" max="6" width="10.00390625" style="0" bestFit="1" customWidth="1"/>
    <col min="7" max="7" width="11.57421875" style="0" bestFit="1" customWidth="1"/>
    <col min="8" max="8" width="10.00390625" style="0" bestFit="1" customWidth="1"/>
    <col min="9" max="9" width="11.00390625" style="0" bestFit="1" customWidth="1"/>
    <col min="10" max="10" width="10.7109375" style="0" customWidth="1"/>
    <col min="11" max="11" width="12.7109375" style="0" customWidth="1"/>
    <col min="12" max="12" width="10.421875" style="0" customWidth="1"/>
    <col min="13" max="13" width="10.8515625" style="0" customWidth="1"/>
    <col min="14" max="14" width="10.421875" style="0" customWidth="1"/>
    <col min="15" max="15" width="11.00390625" style="0" bestFit="1" customWidth="1"/>
    <col min="16" max="16" width="10.00390625" style="0" bestFit="1" customWidth="1"/>
    <col min="17" max="17" width="11.00390625" style="0" customWidth="1"/>
    <col min="18" max="18" width="10.00390625" style="0" bestFit="1" customWidth="1"/>
    <col min="19" max="19" width="11.28125" style="0" customWidth="1"/>
    <col min="20" max="20" width="10.421875" style="0" customWidth="1"/>
    <col min="21" max="21" width="11.00390625" style="0" bestFit="1" customWidth="1"/>
    <col min="22" max="22" width="10.140625" style="0" bestFit="1" customWidth="1"/>
    <col min="23" max="23" width="11.28125" style="0" bestFit="1" customWidth="1"/>
    <col min="24" max="24" width="10.140625" style="0" bestFit="1" customWidth="1"/>
    <col min="25" max="25" width="11.00390625" style="0" customWidth="1"/>
    <col min="26" max="26" width="11.28125" style="0" customWidth="1"/>
    <col min="27" max="27" width="12.7109375" style="0" customWidth="1"/>
  </cols>
  <sheetData>
    <row r="1" spans="1:27" ht="22.5">
      <c r="A1" s="94" t="s">
        <v>118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</row>
    <row r="2" spans="1:27" ht="12.75">
      <c r="A2" s="37" t="s">
        <v>0</v>
      </c>
      <c r="B2" s="98" t="s">
        <v>76</v>
      </c>
      <c r="C2" s="98"/>
      <c r="D2" s="98" t="s">
        <v>77</v>
      </c>
      <c r="E2" s="98"/>
      <c r="F2" s="98" t="s">
        <v>78</v>
      </c>
      <c r="G2" s="98"/>
      <c r="H2" s="98" t="s">
        <v>79</v>
      </c>
      <c r="I2" s="98"/>
      <c r="J2" s="98" t="s">
        <v>80</v>
      </c>
      <c r="K2" s="98"/>
      <c r="L2" s="98" t="s">
        <v>81</v>
      </c>
      <c r="M2" s="98"/>
      <c r="N2" s="98" t="s">
        <v>82</v>
      </c>
      <c r="O2" s="98"/>
      <c r="P2" s="98" t="s">
        <v>83</v>
      </c>
      <c r="Q2" s="98"/>
      <c r="R2" s="98" t="s">
        <v>84</v>
      </c>
      <c r="S2" s="98"/>
      <c r="T2" s="98" t="s">
        <v>85</v>
      </c>
      <c r="U2" s="98"/>
      <c r="V2" s="98" t="s">
        <v>86</v>
      </c>
      <c r="W2" s="98"/>
      <c r="X2" s="98" t="s">
        <v>87</v>
      </c>
      <c r="Y2" s="98"/>
      <c r="Z2" s="98" t="s">
        <v>88</v>
      </c>
      <c r="AA2" s="98"/>
    </row>
    <row r="3" spans="1:27" ht="12.75">
      <c r="A3" s="38" t="s">
        <v>1</v>
      </c>
      <c r="B3" s="103">
        <f>RECEITA!B16*0.2</f>
        <v>140338.45200000002</v>
      </c>
      <c r="C3" s="103"/>
      <c r="D3" s="103">
        <f>RECEITA!C16*0.2</f>
        <v>202782.798</v>
      </c>
      <c r="E3" s="103"/>
      <c r="F3" s="103">
        <f>RECEITA!D16*0.2</f>
        <v>118572.716</v>
      </c>
      <c r="G3" s="103"/>
      <c r="H3" s="103">
        <f>RECEITA!E16*0.2</f>
        <v>116227.51200000002</v>
      </c>
      <c r="I3" s="103"/>
      <c r="J3" s="103">
        <f>RECEITA!F16*0.2</f>
        <v>121431.43400000001</v>
      </c>
      <c r="K3" s="103"/>
      <c r="L3" s="103">
        <f>RECEITA!G16*0.2</f>
        <v>98851.702</v>
      </c>
      <c r="M3" s="103"/>
      <c r="N3" s="103">
        <f>RECEITA!H16*0.2</f>
        <v>101374.322</v>
      </c>
      <c r="O3" s="103"/>
      <c r="P3" s="103">
        <f>RECEITA!I16*0.2</f>
        <v>108248.68200000002</v>
      </c>
      <c r="Q3" s="103"/>
      <c r="R3" s="103">
        <f>RECEITA!J16*0.2</f>
        <v>87195.26400000001</v>
      </c>
      <c r="S3" s="103"/>
      <c r="T3" s="103">
        <f>RECEITA!K16*0.2</f>
        <v>117329.63200000001</v>
      </c>
      <c r="U3" s="103"/>
      <c r="V3" s="103">
        <f>RECEITA!L16*0.2</f>
        <v>155511.54</v>
      </c>
      <c r="W3" s="103"/>
      <c r="X3" s="103">
        <f>RECEITA!M16*0.2</f>
        <v>162990.688</v>
      </c>
      <c r="Y3" s="103"/>
      <c r="Z3" s="100">
        <f>B3+D3+F3+H3+J3+L3+N3+P3+R3+T3+V3+X3</f>
        <v>1530854.7420000003</v>
      </c>
      <c r="AA3" s="101"/>
    </row>
    <row r="4" spans="1:27" ht="12.75">
      <c r="A4" s="38" t="s">
        <v>9</v>
      </c>
      <c r="B4" s="103">
        <f>RECEITA!B19*0.2</f>
        <v>8.898000000000001</v>
      </c>
      <c r="C4" s="103"/>
      <c r="D4" s="103">
        <f>RECEITA!C19*0.2</f>
        <v>0</v>
      </c>
      <c r="E4" s="103"/>
      <c r="F4" s="103">
        <f>RECEITA!D19*0.2</f>
        <v>0</v>
      </c>
      <c r="G4" s="103"/>
      <c r="H4" s="103">
        <f>RECEITA!E19*0.2</f>
        <v>0</v>
      </c>
      <c r="I4" s="103"/>
      <c r="J4" s="103">
        <f>RECEITA!F17*0.2</f>
        <v>0</v>
      </c>
      <c r="K4" s="103"/>
      <c r="L4" s="103">
        <f>RECEITA!G17*0.2</f>
        <v>0</v>
      </c>
      <c r="M4" s="103"/>
      <c r="N4" s="103">
        <f>RECEITA!H17*0.2</f>
        <v>0</v>
      </c>
      <c r="O4" s="103"/>
      <c r="P4" s="103">
        <f>RECEITA!I17*0.2</f>
        <v>0</v>
      </c>
      <c r="Q4" s="103"/>
      <c r="R4" s="103">
        <f>RECEITA!J17*0.2</f>
        <v>0</v>
      </c>
      <c r="S4" s="103"/>
      <c r="T4" s="103">
        <f>RECEITA!K17*0.2</f>
        <v>0</v>
      </c>
      <c r="U4" s="103"/>
      <c r="V4" s="103">
        <f>RECEITA!L17*0.2</f>
        <v>0</v>
      </c>
      <c r="W4" s="103"/>
      <c r="X4" s="103">
        <f>RECEITA!M17*0.2</f>
        <v>68889.028</v>
      </c>
      <c r="Y4" s="103"/>
      <c r="Z4" s="100">
        <f aca="true" t="shared" si="0" ref="Z4:Z16">B4+D4+F4+H4+J4+L4+N4+P4+R4+T4+V4+X4</f>
        <v>68897.926</v>
      </c>
      <c r="AA4" s="101"/>
    </row>
    <row r="5" spans="1:27" ht="12.75">
      <c r="A5" s="38" t="s">
        <v>4</v>
      </c>
      <c r="B5" s="103">
        <f>RECEITA!B20*0.2</f>
        <v>0</v>
      </c>
      <c r="C5" s="103"/>
      <c r="D5" s="103">
        <f>RECEITA!C20*0.2</f>
        <v>0</v>
      </c>
      <c r="E5" s="103"/>
      <c r="F5" s="103">
        <f>RECEITA!D20*0.2</f>
        <v>0</v>
      </c>
      <c r="G5" s="103"/>
      <c r="H5" s="103">
        <f>RECEITA!E20*0.2</f>
        <v>0</v>
      </c>
      <c r="I5" s="103"/>
      <c r="J5" s="103">
        <f>RECEITA!F18*0.2</f>
        <v>0</v>
      </c>
      <c r="K5" s="103"/>
      <c r="L5" s="103">
        <f>RECEITA!G18*0.2</f>
        <v>0</v>
      </c>
      <c r="M5" s="103"/>
      <c r="N5" s="103">
        <f>RECEITA!H18*0.2</f>
        <v>69035.90000000001</v>
      </c>
      <c r="O5" s="103"/>
      <c r="P5" s="103">
        <f>RECEITA!I18*0.2</f>
        <v>0</v>
      </c>
      <c r="Q5" s="103"/>
      <c r="R5" s="103">
        <f>RECEITA!J18*0.2</f>
        <v>0</v>
      </c>
      <c r="S5" s="103"/>
      <c r="T5" s="103">
        <f>RECEITA!K18*0.2</f>
        <v>0</v>
      </c>
      <c r="U5" s="103"/>
      <c r="V5" s="103">
        <f>RECEITA!L18*0.2</f>
        <v>0</v>
      </c>
      <c r="W5" s="103"/>
      <c r="X5" s="103">
        <f>RECEITA!M18*0.2</f>
        <v>0</v>
      </c>
      <c r="Y5" s="103"/>
      <c r="Z5" s="100">
        <f t="shared" si="0"/>
        <v>69035.90000000001</v>
      </c>
      <c r="AA5" s="101"/>
    </row>
    <row r="6" spans="1:27" ht="12.75">
      <c r="A6" s="38" t="s">
        <v>2</v>
      </c>
      <c r="B6" s="103">
        <f>RECEITA!B21*0.2</f>
        <v>80302.97600000001</v>
      </c>
      <c r="C6" s="103"/>
      <c r="D6" s="103">
        <f>RECEITA!C21*0.2</f>
        <v>95767.51000000001</v>
      </c>
      <c r="E6" s="103"/>
      <c r="F6" s="103">
        <f>RECEITA!D21*0.2</f>
        <v>111986.58400000002</v>
      </c>
      <c r="G6" s="103"/>
      <c r="H6" s="103">
        <f>RECEITA!E21*0.2</f>
        <v>60992.43000000001</v>
      </c>
      <c r="I6" s="103"/>
      <c r="J6" s="103">
        <f>RECEITA!F19*0.2</f>
        <v>0</v>
      </c>
      <c r="K6" s="103"/>
      <c r="L6" s="103">
        <f>RECEITA!G19*0.2</f>
        <v>0</v>
      </c>
      <c r="M6" s="103"/>
      <c r="N6" s="103">
        <f>RECEITA!H19*0.2</f>
        <v>0</v>
      </c>
      <c r="O6" s="103"/>
      <c r="P6" s="103">
        <f>RECEITA!I19*0.2</f>
        <v>40.926</v>
      </c>
      <c r="Q6" s="103"/>
      <c r="R6" s="103">
        <f>RECEITA!J19*0.2</f>
        <v>456.58400000000006</v>
      </c>
      <c r="S6" s="103"/>
      <c r="T6" s="103">
        <f>RECEITA!K19*0.2</f>
        <v>411.65200000000004</v>
      </c>
      <c r="U6" s="103"/>
      <c r="V6" s="103">
        <f>RECEITA!L19*0.2</f>
        <v>13.636000000000003</v>
      </c>
      <c r="W6" s="103"/>
      <c r="X6" s="103">
        <f>RECEITA!M19*0.2</f>
        <v>4.944</v>
      </c>
      <c r="Y6" s="103"/>
      <c r="Z6" s="100">
        <f t="shared" si="0"/>
        <v>349977.242</v>
      </c>
      <c r="AA6" s="101"/>
    </row>
    <row r="7" spans="1:27" ht="12.75">
      <c r="A7" s="38" t="s">
        <v>10</v>
      </c>
      <c r="B7" s="103">
        <f>RECEITA!B22*0.2</f>
        <v>17534.278000000002</v>
      </c>
      <c r="C7" s="103"/>
      <c r="D7" s="103">
        <f>RECEITA!C22*0.2</f>
        <v>6946.246000000001</v>
      </c>
      <c r="E7" s="103"/>
      <c r="F7" s="103">
        <f>RECEITA!D22*0.2</f>
        <v>8264.230000000001</v>
      </c>
      <c r="G7" s="103"/>
      <c r="H7" s="103">
        <f>RECEITA!E22*0.2</f>
        <v>15913.518</v>
      </c>
      <c r="I7" s="103"/>
      <c r="J7" s="103">
        <f>RECEITA!F20*0.2</f>
        <v>0</v>
      </c>
      <c r="K7" s="103"/>
      <c r="L7" s="103">
        <f>RECEITA!G20*0.2</f>
        <v>0</v>
      </c>
      <c r="M7" s="103"/>
      <c r="N7" s="103">
        <f>RECEITA!H20*0.2</f>
        <v>0</v>
      </c>
      <c r="O7" s="103"/>
      <c r="P7" s="103">
        <f>RECEITA!I20*0.2</f>
        <v>0</v>
      </c>
      <c r="Q7" s="103"/>
      <c r="R7" s="103">
        <f>RECEITA!J20*0.2</f>
        <v>0</v>
      </c>
      <c r="S7" s="103"/>
      <c r="T7" s="103">
        <f>RECEITA!K20*0.2</f>
        <v>0</v>
      </c>
      <c r="U7" s="103"/>
      <c r="V7" s="103">
        <f>RECEITA!L20*0.2</f>
        <v>0</v>
      </c>
      <c r="W7" s="103"/>
      <c r="X7" s="103">
        <f>RECEITA!M20*0.2</f>
        <v>0</v>
      </c>
      <c r="Y7" s="103"/>
      <c r="Z7" s="100">
        <f t="shared" si="0"/>
        <v>48658.27200000001</v>
      </c>
      <c r="AA7" s="101"/>
    </row>
    <row r="8" spans="1:27" ht="12.75">
      <c r="A8" s="38" t="s">
        <v>3</v>
      </c>
      <c r="B8" s="103">
        <f>RECEITA!B23*0.2</f>
        <v>1360.2020000000002</v>
      </c>
      <c r="C8" s="103"/>
      <c r="D8" s="103">
        <f>RECEITA!C23*0.2</f>
        <v>1110.888</v>
      </c>
      <c r="E8" s="103"/>
      <c r="F8" s="103">
        <f>RECEITA!D23*0.2</f>
        <v>1190.3200000000002</v>
      </c>
      <c r="G8" s="103"/>
      <c r="H8" s="103">
        <f>RECEITA!E23*0.2</f>
        <v>1098.796</v>
      </c>
      <c r="I8" s="103"/>
      <c r="J8" s="103">
        <f>RECEITA!F21*0.2</f>
        <v>65399.844</v>
      </c>
      <c r="K8" s="103"/>
      <c r="L8" s="103">
        <f>RECEITA!G21*0.2</f>
        <v>85696.18800000001</v>
      </c>
      <c r="M8" s="103"/>
      <c r="N8" s="103">
        <f>RECEITA!H21*0.2</f>
        <v>71189.746</v>
      </c>
      <c r="O8" s="103"/>
      <c r="P8" s="103">
        <f>RECEITA!I21*0.2</f>
        <v>87755.762</v>
      </c>
      <c r="Q8" s="103"/>
      <c r="R8" s="103">
        <f>RECEITA!J21*0.2</f>
        <v>103942.82800000001</v>
      </c>
      <c r="S8" s="103"/>
      <c r="T8" s="103">
        <f>RECEITA!K21*0.2</f>
        <v>101753.408</v>
      </c>
      <c r="U8" s="103"/>
      <c r="V8" s="103">
        <f>RECEITA!L21*0.2</f>
        <v>106547.35200000001</v>
      </c>
      <c r="W8" s="103"/>
      <c r="X8" s="103">
        <f>RECEITA!M21*0.2</f>
        <v>138550.21000000002</v>
      </c>
      <c r="Y8" s="103"/>
      <c r="Z8" s="100">
        <f t="shared" si="0"/>
        <v>765595.544</v>
      </c>
      <c r="AA8" s="101"/>
    </row>
    <row r="9" spans="1:27" ht="12.75">
      <c r="A9" s="38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0">
        <f t="shared" si="0"/>
        <v>0</v>
      </c>
      <c r="AA9" s="101"/>
    </row>
    <row r="10" spans="1:27" ht="12.75">
      <c r="A10" s="39" t="s">
        <v>88</v>
      </c>
      <c r="B10" s="106">
        <f>SUM(B3:B9)</f>
        <v>239544.80599999998</v>
      </c>
      <c r="C10" s="101"/>
      <c r="D10" s="106">
        <f>SUM(D3:D9)</f>
        <v>306607.442</v>
      </c>
      <c r="E10" s="101"/>
      <c r="F10" s="106">
        <f>SUM(F3:F9)</f>
        <v>240013.85000000003</v>
      </c>
      <c r="G10" s="101"/>
      <c r="H10" s="106">
        <f>SUM(H3:H9)</f>
        <v>194232.25600000005</v>
      </c>
      <c r="I10" s="101"/>
      <c r="J10" s="106">
        <f>SUM(J3:J9)</f>
        <v>186831.278</v>
      </c>
      <c r="K10" s="101"/>
      <c r="L10" s="106">
        <f>SUM(L3:L9)</f>
        <v>184547.89</v>
      </c>
      <c r="M10" s="101"/>
      <c r="N10" s="106">
        <f>SUM(N3:N9)</f>
        <v>241599.968</v>
      </c>
      <c r="O10" s="101"/>
      <c r="P10" s="106">
        <f>SUM(P3:P9)</f>
        <v>196045.37000000002</v>
      </c>
      <c r="Q10" s="101"/>
      <c r="R10" s="106">
        <f>SUM(R3:R9)</f>
        <v>191594.67600000004</v>
      </c>
      <c r="S10" s="101"/>
      <c r="T10" s="106">
        <f>SUM(T3:T9)</f>
        <v>219494.692</v>
      </c>
      <c r="U10" s="101"/>
      <c r="V10" s="106">
        <f>SUM(V3:V9)</f>
        <v>262072.52800000002</v>
      </c>
      <c r="W10" s="101"/>
      <c r="X10" s="106">
        <f>SUM(X3:X9)</f>
        <v>370434.87</v>
      </c>
      <c r="Y10" s="101"/>
      <c r="Z10" s="100">
        <f t="shared" si="0"/>
        <v>2833019.6259999997</v>
      </c>
      <c r="AA10" s="101"/>
    </row>
    <row r="11" spans="1:27" ht="12.75">
      <c r="A11" s="38" t="s">
        <v>96</v>
      </c>
      <c r="B11" s="107">
        <f>B12-B10</f>
        <v>17733.284000000014</v>
      </c>
      <c r="C11" s="105"/>
      <c r="D11" s="107">
        <f>D12-D10</f>
        <v>-107783.40199999997</v>
      </c>
      <c r="E11" s="105"/>
      <c r="F11" s="107">
        <f>F12-F10</f>
        <v>-34177.92000000004</v>
      </c>
      <c r="G11" s="105"/>
      <c r="H11" s="107">
        <f>H12-H10</f>
        <v>-10806.506000000052</v>
      </c>
      <c r="I11" s="105"/>
      <c r="J11" s="107">
        <f>J12-J10</f>
        <v>-36342.32799999998</v>
      </c>
      <c r="K11" s="105"/>
      <c r="L11" s="107">
        <f>L12-L10</f>
        <v>-40824.24000000002</v>
      </c>
      <c r="M11" s="105"/>
      <c r="N11" s="107">
        <f>N12-N10</f>
        <v>-69093.49799999999</v>
      </c>
      <c r="O11" s="105"/>
      <c r="P11" s="107">
        <f>P12-P10</f>
        <v>-23269.22000000003</v>
      </c>
      <c r="Q11" s="105"/>
      <c r="R11" s="107">
        <f>R12-R10</f>
        <v>-1825.3860000000277</v>
      </c>
      <c r="S11" s="105"/>
      <c r="T11" s="107">
        <f>T12-T10</f>
        <v>-14509.491999999998</v>
      </c>
      <c r="U11" s="105"/>
      <c r="V11" s="107">
        <f>V12-V10</f>
        <v>-55780.36800000002</v>
      </c>
      <c r="W11" s="105"/>
      <c r="X11" s="107">
        <f>X12-X10</f>
        <v>-130951.88</v>
      </c>
      <c r="Y11" s="105"/>
      <c r="Z11" s="100">
        <f t="shared" si="0"/>
        <v>-507630.9560000001</v>
      </c>
      <c r="AA11" s="101"/>
    </row>
    <row r="12" spans="1:27" ht="12.75">
      <c r="A12" s="39" t="s">
        <v>97</v>
      </c>
      <c r="B12" s="102">
        <f>RECEITA!B24</f>
        <v>257278.09</v>
      </c>
      <c r="C12" s="102"/>
      <c r="D12" s="102">
        <f>RECEITA!C24</f>
        <v>198824.04</v>
      </c>
      <c r="E12" s="102"/>
      <c r="F12" s="102">
        <f>RECEITA!D24</f>
        <v>205835.93</v>
      </c>
      <c r="G12" s="102"/>
      <c r="H12" s="102">
        <f>RECEITA!E24</f>
        <v>183425.75</v>
      </c>
      <c r="I12" s="102"/>
      <c r="J12" s="102">
        <f>RECEITA!F24</f>
        <v>150488.95</v>
      </c>
      <c r="K12" s="102"/>
      <c r="L12" s="102">
        <f>RECEITA!G24</f>
        <v>143723.65</v>
      </c>
      <c r="M12" s="102"/>
      <c r="N12" s="102">
        <f>RECEITA!H24</f>
        <v>172506.47</v>
      </c>
      <c r="O12" s="102"/>
      <c r="P12" s="102">
        <f>RECEITA!I24</f>
        <v>172776.15</v>
      </c>
      <c r="Q12" s="102"/>
      <c r="R12" s="102">
        <f>RECEITA!J24</f>
        <v>189769.29</v>
      </c>
      <c r="S12" s="102"/>
      <c r="T12" s="102">
        <f>RECEITA!K24</f>
        <v>204985.2</v>
      </c>
      <c r="U12" s="102"/>
      <c r="V12" s="102">
        <f>RECEITA!L24</f>
        <v>206292.16</v>
      </c>
      <c r="W12" s="102"/>
      <c r="X12" s="102">
        <f>RECEITA!M24</f>
        <v>239482.99</v>
      </c>
      <c r="Y12" s="102"/>
      <c r="Z12" s="102">
        <f t="shared" si="0"/>
        <v>2325388.67</v>
      </c>
      <c r="AA12" s="102"/>
    </row>
    <row r="13" spans="1:27" ht="12.75">
      <c r="A13" s="38" t="s">
        <v>98</v>
      </c>
      <c r="B13" s="103">
        <f>RECEITA!B25</f>
        <v>93.64</v>
      </c>
      <c r="C13" s="103"/>
      <c r="D13" s="103">
        <f>RECEITA!C25</f>
        <v>195.71</v>
      </c>
      <c r="E13" s="103"/>
      <c r="F13" s="103">
        <f>RECEITA!D25</f>
        <v>154.35</v>
      </c>
      <c r="G13" s="103"/>
      <c r="H13" s="103">
        <f>RECEITA!E25</f>
        <v>65.45</v>
      </c>
      <c r="I13" s="103"/>
      <c r="J13" s="103">
        <f>RECEITA!F25</f>
        <v>46.54</v>
      </c>
      <c r="K13" s="103"/>
      <c r="L13" s="103">
        <f>RECEITA!G25</f>
        <v>10.41</v>
      </c>
      <c r="M13" s="103"/>
      <c r="N13" s="103">
        <f>RECEITA!H25</f>
        <v>14.63</v>
      </c>
      <c r="O13" s="103"/>
      <c r="P13" s="103">
        <f>RECEITA!I25</f>
        <v>6.44</v>
      </c>
      <c r="Q13" s="103"/>
      <c r="R13" s="103">
        <f>RECEITA!J25</f>
        <v>2.52</v>
      </c>
      <c r="S13" s="103"/>
      <c r="T13" s="103">
        <f>RECEITA!K25</f>
        <v>3.59</v>
      </c>
      <c r="U13" s="103"/>
      <c r="V13" s="103">
        <f>RECEITA!L25</f>
        <v>9.04</v>
      </c>
      <c r="W13" s="103"/>
      <c r="X13" s="103">
        <f>RECEITA!M25</f>
        <v>6.27</v>
      </c>
      <c r="Y13" s="103"/>
      <c r="Z13" s="102">
        <f t="shared" si="0"/>
        <v>608.59</v>
      </c>
      <c r="AA13" s="102"/>
    </row>
    <row r="14" spans="1:27" ht="12.75">
      <c r="A14" s="47" t="s">
        <v>99</v>
      </c>
      <c r="B14" s="104">
        <f>B12+B13</f>
        <v>257371.73</v>
      </c>
      <c r="C14" s="104"/>
      <c r="D14" s="104">
        <f>D12+D13</f>
        <v>199019.75</v>
      </c>
      <c r="E14" s="104"/>
      <c r="F14" s="104">
        <f>F12+F13</f>
        <v>205990.28</v>
      </c>
      <c r="G14" s="104"/>
      <c r="H14" s="104">
        <f>H12+H13</f>
        <v>183491.2</v>
      </c>
      <c r="I14" s="104"/>
      <c r="J14" s="104">
        <f>J12+J13</f>
        <v>150535.49000000002</v>
      </c>
      <c r="K14" s="104"/>
      <c r="L14" s="104">
        <f>L12+L13</f>
        <v>143734.06</v>
      </c>
      <c r="M14" s="104"/>
      <c r="N14" s="104">
        <f>N12+N13</f>
        <v>172521.1</v>
      </c>
      <c r="O14" s="104"/>
      <c r="P14" s="104">
        <f>P12+P13</f>
        <v>172782.59</v>
      </c>
      <c r="Q14" s="104"/>
      <c r="R14" s="104">
        <f>R12+R13</f>
        <v>189771.81</v>
      </c>
      <c r="S14" s="104"/>
      <c r="T14" s="104">
        <f>T12+T13</f>
        <v>204988.79</v>
      </c>
      <c r="U14" s="104"/>
      <c r="V14" s="104">
        <f>V12+V13</f>
        <v>206301.2</v>
      </c>
      <c r="W14" s="104"/>
      <c r="X14" s="104">
        <f>X12+X13</f>
        <v>239489.25999999998</v>
      </c>
      <c r="Y14" s="104"/>
      <c r="Z14" s="96">
        <f t="shared" si="0"/>
        <v>2325997.2600000002</v>
      </c>
      <c r="AA14" s="97"/>
    </row>
    <row r="15" spans="1:27" ht="12.75">
      <c r="A15" s="48">
        <v>0.6</v>
      </c>
      <c r="B15" s="96">
        <f>B14*0.6</f>
        <v>154423.038</v>
      </c>
      <c r="C15" s="97"/>
      <c r="D15" s="96">
        <f>D14*0.6</f>
        <v>119411.84999999999</v>
      </c>
      <c r="E15" s="97"/>
      <c r="F15" s="96">
        <f>F14*0.6</f>
        <v>123594.16799999999</v>
      </c>
      <c r="G15" s="97"/>
      <c r="H15" s="96">
        <f>H14*0.6</f>
        <v>110094.72</v>
      </c>
      <c r="I15" s="97"/>
      <c r="J15" s="96">
        <f>J14*0.6</f>
        <v>90321.29400000001</v>
      </c>
      <c r="K15" s="97"/>
      <c r="L15" s="96">
        <f>L14*0.6</f>
        <v>86240.436</v>
      </c>
      <c r="M15" s="97"/>
      <c r="N15" s="96">
        <f>N14*0.6</f>
        <v>103512.66</v>
      </c>
      <c r="O15" s="97"/>
      <c r="P15" s="96">
        <f>P14*0.6</f>
        <v>103669.55399999999</v>
      </c>
      <c r="Q15" s="97"/>
      <c r="R15" s="96">
        <f>R14*0.6</f>
        <v>113863.086</v>
      </c>
      <c r="S15" s="97"/>
      <c r="T15" s="96">
        <f>T14*0.6</f>
        <v>122993.274</v>
      </c>
      <c r="U15" s="97"/>
      <c r="V15" s="96">
        <f>V14*0.6</f>
        <v>123780.72</v>
      </c>
      <c r="W15" s="97"/>
      <c r="X15" s="96">
        <f>X14*0.6</f>
        <v>143693.55599999998</v>
      </c>
      <c r="Y15" s="97"/>
      <c r="Z15" s="96">
        <f t="shared" si="0"/>
        <v>1395598.3560000001</v>
      </c>
      <c r="AA15" s="97"/>
    </row>
    <row r="16" spans="1:27" ht="12.75">
      <c r="A16" s="49">
        <v>0.4</v>
      </c>
      <c r="B16" s="96">
        <f>B14*0.4</f>
        <v>102948.69200000001</v>
      </c>
      <c r="C16" s="97"/>
      <c r="D16" s="96">
        <f>D14*0.4</f>
        <v>79607.90000000001</v>
      </c>
      <c r="E16" s="97"/>
      <c r="F16" s="96">
        <f>F14*0.4</f>
        <v>82396.11200000001</v>
      </c>
      <c r="G16" s="97"/>
      <c r="H16" s="96">
        <f>H14*0.4</f>
        <v>73396.48000000001</v>
      </c>
      <c r="I16" s="97"/>
      <c r="J16" s="96">
        <f>J14*0.4</f>
        <v>60214.19600000001</v>
      </c>
      <c r="K16" s="97"/>
      <c r="L16" s="96">
        <f>L14*0.4</f>
        <v>57493.624</v>
      </c>
      <c r="M16" s="97"/>
      <c r="N16" s="96">
        <f>N14*0.4</f>
        <v>69008.44</v>
      </c>
      <c r="O16" s="97"/>
      <c r="P16" s="96">
        <f>P14*0.4</f>
        <v>69113.03600000001</v>
      </c>
      <c r="Q16" s="97"/>
      <c r="R16" s="96">
        <f>R14*0.4</f>
        <v>75908.724</v>
      </c>
      <c r="S16" s="97"/>
      <c r="T16" s="96">
        <f>T14*0.4</f>
        <v>81995.516</v>
      </c>
      <c r="U16" s="97"/>
      <c r="V16" s="96">
        <f>V14*0.4</f>
        <v>82520.48000000001</v>
      </c>
      <c r="W16" s="97"/>
      <c r="X16" s="96">
        <f>X14*0.4</f>
        <v>95795.704</v>
      </c>
      <c r="Y16" s="97"/>
      <c r="Z16" s="96">
        <f t="shared" si="0"/>
        <v>930398.904</v>
      </c>
      <c r="AA16" s="97"/>
    </row>
    <row r="17" ht="12.75">
      <c r="A17" s="40"/>
    </row>
    <row r="18" spans="1:27" ht="12.75">
      <c r="A18" s="50" t="s">
        <v>100</v>
      </c>
      <c r="B18" s="98" t="s">
        <v>76</v>
      </c>
      <c r="C18" s="98"/>
      <c r="D18" s="98" t="s">
        <v>77</v>
      </c>
      <c r="E18" s="98"/>
      <c r="F18" s="98" t="s">
        <v>78</v>
      </c>
      <c r="G18" s="98"/>
      <c r="H18" s="98" t="s">
        <v>79</v>
      </c>
      <c r="I18" s="98"/>
      <c r="J18" s="98" t="s">
        <v>80</v>
      </c>
      <c r="K18" s="98"/>
      <c r="L18" s="98" t="s">
        <v>81</v>
      </c>
      <c r="M18" s="98"/>
      <c r="N18" s="98" t="s">
        <v>82</v>
      </c>
      <c r="O18" s="98"/>
      <c r="P18" s="98" t="s">
        <v>83</v>
      </c>
      <c r="Q18" s="98"/>
      <c r="R18" s="98" t="s">
        <v>84</v>
      </c>
      <c r="S18" s="98"/>
      <c r="T18" s="98" t="s">
        <v>85</v>
      </c>
      <c r="U18" s="98"/>
      <c r="V18" s="98" t="s">
        <v>86</v>
      </c>
      <c r="W18" s="98"/>
      <c r="X18" s="98" t="s">
        <v>87</v>
      </c>
      <c r="Y18" s="98"/>
      <c r="Z18" s="98" t="s">
        <v>88</v>
      </c>
      <c r="AA18" s="98"/>
    </row>
    <row r="19" spans="1:27" ht="12.75">
      <c r="A19" s="37" t="s">
        <v>12</v>
      </c>
      <c r="B19" s="41">
        <v>0.4</v>
      </c>
      <c r="C19" s="41">
        <v>0.6</v>
      </c>
      <c r="D19" s="41">
        <v>0.4</v>
      </c>
      <c r="E19" s="41">
        <v>0.6</v>
      </c>
      <c r="F19" s="41">
        <v>0.4</v>
      </c>
      <c r="G19" s="41">
        <v>0.6</v>
      </c>
      <c r="H19" s="41">
        <v>0.4</v>
      </c>
      <c r="I19" s="41">
        <v>0.6</v>
      </c>
      <c r="J19" s="41">
        <v>0.4</v>
      </c>
      <c r="K19" s="41">
        <v>0.6</v>
      </c>
      <c r="L19" s="41">
        <v>0.4</v>
      </c>
      <c r="M19" s="41">
        <v>0.6</v>
      </c>
      <c r="N19" s="41">
        <v>0.4</v>
      </c>
      <c r="O19" s="41">
        <v>0.6</v>
      </c>
      <c r="P19" s="41">
        <v>0.4</v>
      </c>
      <c r="Q19" s="41">
        <v>0.6</v>
      </c>
      <c r="R19" s="41">
        <v>0.4</v>
      </c>
      <c r="S19" s="41">
        <v>0.6</v>
      </c>
      <c r="T19" s="41">
        <v>0.4</v>
      </c>
      <c r="U19" s="41">
        <v>0.6</v>
      </c>
      <c r="V19" s="41">
        <v>0.4</v>
      </c>
      <c r="W19" s="41">
        <v>0.6</v>
      </c>
      <c r="X19" s="41">
        <v>0.4</v>
      </c>
      <c r="Y19" s="41">
        <v>0.6</v>
      </c>
      <c r="Z19" s="41">
        <v>0.4</v>
      </c>
      <c r="AA19" s="41">
        <v>0.6</v>
      </c>
    </row>
    <row r="20" spans="1:27" ht="12.75">
      <c r="A20" s="35" t="s">
        <v>74</v>
      </c>
      <c r="B20" s="42">
        <v>0</v>
      </c>
      <c r="C20" s="42">
        <v>3045.1</v>
      </c>
      <c r="D20" s="42">
        <v>0</v>
      </c>
      <c r="E20" s="42">
        <v>3208.8</v>
      </c>
      <c r="F20" s="42">
        <v>0</v>
      </c>
      <c r="G20" s="42">
        <v>3750.54</v>
      </c>
      <c r="H20" s="42">
        <v>0</v>
      </c>
      <c r="I20" s="42">
        <v>3111.21</v>
      </c>
      <c r="J20" s="42">
        <v>0</v>
      </c>
      <c r="K20" s="42">
        <v>3834.62</v>
      </c>
      <c r="L20" s="42">
        <v>0</v>
      </c>
      <c r="M20" s="42">
        <v>0</v>
      </c>
      <c r="N20" s="42">
        <v>0</v>
      </c>
      <c r="O20" s="42">
        <v>3479.29</v>
      </c>
      <c r="P20" s="42"/>
      <c r="Q20" s="42">
        <v>3479.27</v>
      </c>
      <c r="R20" s="42">
        <v>0</v>
      </c>
      <c r="S20" s="42">
        <v>3479.28</v>
      </c>
      <c r="T20" s="42"/>
      <c r="U20" s="42">
        <v>3479.29</v>
      </c>
      <c r="V20" s="42"/>
      <c r="W20" s="42">
        <v>3479.32</v>
      </c>
      <c r="X20" s="42">
        <v>0</v>
      </c>
      <c r="Y20" s="42">
        <v>0</v>
      </c>
      <c r="Z20" s="43">
        <f>B20+D20+F20+H20+J20+L20+N20+P20+R20+T20+V20+X20</f>
        <v>0</v>
      </c>
      <c r="AA20" s="43">
        <f>C20+E20+G20+I20+K20+M20+O20+Q20+S20+U20+W20+Y20</f>
        <v>34346.72</v>
      </c>
    </row>
    <row r="21" spans="1:27" ht="12.75">
      <c r="A21" s="35" t="s">
        <v>101</v>
      </c>
      <c r="B21" s="42">
        <v>0</v>
      </c>
      <c r="C21" s="42">
        <v>2339.87</v>
      </c>
      <c r="D21" s="42">
        <v>0</v>
      </c>
      <c r="E21" s="42">
        <v>114807.97</v>
      </c>
      <c r="F21" s="42">
        <v>0</v>
      </c>
      <c r="G21" s="42">
        <v>142377.03</v>
      </c>
      <c r="H21" s="42">
        <v>0</v>
      </c>
      <c r="I21" s="42">
        <v>111661.48</v>
      </c>
      <c r="J21" s="42">
        <v>0</v>
      </c>
      <c r="K21" s="42">
        <v>138764.46</v>
      </c>
      <c r="L21" s="42">
        <v>0</v>
      </c>
      <c r="M21" s="42">
        <v>90091.59</v>
      </c>
      <c r="N21" s="42">
        <v>0</v>
      </c>
      <c r="O21" s="42">
        <v>107300</v>
      </c>
      <c r="P21" s="42"/>
      <c r="Q21" s="42">
        <v>95682.6</v>
      </c>
      <c r="R21" s="42">
        <v>0</v>
      </c>
      <c r="S21" s="42">
        <v>87086.26</v>
      </c>
      <c r="T21" s="42"/>
      <c r="U21" s="42">
        <v>112400</v>
      </c>
      <c r="V21" s="42"/>
      <c r="W21" s="42">
        <v>127776.05</v>
      </c>
      <c r="X21" s="42">
        <v>0</v>
      </c>
      <c r="Y21" s="42">
        <v>59414.96</v>
      </c>
      <c r="Z21" s="43">
        <f aca="true" t="shared" si="1" ref="Z21:Z29">B21+D21+F21+H21+J21+L21+N21+P21+R21+T21+V21+X21</f>
        <v>0</v>
      </c>
      <c r="AA21" s="43">
        <f aca="true" t="shared" si="2" ref="AA21:AA29">C21+E21+G21+I21+K21+M21+O21+Q21+S21+U21+W21+Y21</f>
        <v>1189702.2699999998</v>
      </c>
    </row>
    <row r="22" spans="1:27" ht="12.75">
      <c r="A22" s="35" t="s">
        <v>102</v>
      </c>
      <c r="B22" s="42">
        <v>0</v>
      </c>
      <c r="C22" s="42">
        <v>40528.68</v>
      </c>
      <c r="D22" s="42">
        <v>0</v>
      </c>
      <c r="E22" s="42">
        <f>26763.79+4103.84</f>
        <v>30867.63</v>
      </c>
      <c r="F22" s="42">
        <v>0</v>
      </c>
      <c r="G22" s="42">
        <v>36758.02</v>
      </c>
      <c r="H22" s="42">
        <v>0</v>
      </c>
      <c r="I22" s="42">
        <v>30307.3</v>
      </c>
      <c r="J22" s="42">
        <v>0</v>
      </c>
      <c r="K22" s="42">
        <v>37289.88</v>
      </c>
      <c r="L22" s="42">
        <v>0</v>
      </c>
      <c r="M22" s="42">
        <v>29496.42</v>
      </c>
      <c r="N22" s="42">
        <v>0</v>
      </c>
      <c r="O22" s="42">
        <v>33809.35</v>
      </c>
      <c r="P22" s="42"/>
      <c r="Q22" s="42">
        <v>33997.13</v>
      </c>
      <c r="R22" s="42">
        <v>0</v>
      </c>
      <c r="S22" s="42">
        <v>37288.17</v>
      </c>
      <c r="T22" s="42"/>
      <c r="U22" s="42">
        <v>34341.3</v>
      </c>
      <c r="V22" s="42"/>
      <c r="W22" s="42">
        <f>29829.91+4423.14</f>
        <v>34253.05</v>
      </c>
      <c r="X22" s="42">
        <v>0</v>
      </c>
      <c r="Y22" s="42">
        <v>65128.31</v>
      </c>
      <c r="Z22" s="43">
        <f t="shared" si="1"/>
        <v>0</v>
      </c>
      <c r="AA22" s="43">
        <f t="shared" si="2"/>
        <v>444065.23999999993</v>
      </c>
    </row>
    <row r="23" spans="1:27" ht="12.75">
      <c r="A23" s="35" t="s">
        <v>103</v>
      </c>
      <c r="B23" s="42">
        <v>0</v>
      </c>
      <c r="C23" s="42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/>
      <c r="Q23" s="42">
        <v>0</v>
      </c>
      <c r="R23" s="42">
        <v>0</v>
      </c>
      <c r="S23" s="42">
        <v>0</v>
      </c>
      <c r="T23" s="42"/>
      <c r="U23" s="42">
        <v>0</v>
      </c>
      <c r="V23" s="42"/>
      <c r="W23" s="42">
        <v>0</v>
      </c>
      <c r="X23" s="42">
        <v>0</v>
      </c>
      <c r="Y23" s="42">
        <v>0</v>
      </c>
      <c r="Z23" s="43">
        <f t="shared" si="1"/>
        <v>0</v>
      </c>
      <c r="AA23" s="43">
        <f t="shared" si="2"/>
        <v>0</v>
      </c>
    </row>
    <row r="24" spans="1:27" ht="12.75">
      <c r="A24" s="35" t="s">
        <v>104</v>
      </c>
      <c r="B24" s="42">
        <v>0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/>
      <c r="Q24" s="42">
        <v>0</v>
      </c>
      <c r="R24" s="42">
        <v>0</v>
      </c>
      <c r="S24" s="42">
        <v>0</v>
      </c>
      <c r="T24" s="42"/>
      <c r="U24" s="42">
        <v>0</v>
      </c>
      <c r="V24" s="42"/>
      <c r="W24" s="42">
        <v>0</v>
      </c>
      <c r="X24" s="42">
        <v>0</v>
      </c>
      <c r="Y24" s="42">
        <v>0</v>
      </c>
      <c r="Z24" s="43">
        <f t="shared" si="1"/>
        <v>0</v>
      </c>
      <c r="AA24" s="43">
        <f t="shared" si="2"/>
        <v>0</v>
      </c>
    </row>
    <row r="25" spans="1:27" ht="12.75">
      <c r="A25" s="35" t="s">
        <v>105</v>
      </c>
      <c r="B25" s="42">
        <v>654.31</v>
      </c>
      <c r="C25" s="42">
        <v>1288.33</v>
      </c>
      <c r="D25" s="42">
        <v>656.52</v>
      </c>
      <c r="E25" s="42">
        <v>1221.35</v>
      </c>
      <c r="F25" s="42">
        <v>754.43</v>
      </c>
      <c r="G25" s="42">
        <v>1407.75</v>
      </c>
      <c r="H25" s="42">
        <v>685.94</v>
      </c>
      <c r="I25" s="42">
        <v>1208.57</v>
      </c>
      <c r="J25" s="42">
        <v>685.94</v>
      </c>
      <c r="K25" s="42">
        <v>1343.59</v>
      </c>
      <c r="L25" s="42">
        <v>0</v>
      </c>
      <c r="M25" s="42">
        <v>0</v>
      </c>
      <c r="N25" s="42">
        <v>685.94</v>
      </c>
      <c r="O25" s="42">
        <v>1276.09</v>
      </c>
      <c r="P25" s="42">
        <v>922.48</v>
      </c>
      <c r="Q25" s="42">
        <v>1276.09</v>
      </c>
      <c r="R25" s="42">
        <v>804.21</v>
      </c>
      <c r="S25" s="42">
        <v>1276.09</v>
      </c>
      <c r="T25" s="42">
        <v>804.21</v>
      </c>
      <c r="U25" s="42">
        <v>1276.09</v>
      </c>
      <c r="V25" s="42">
        <v>804.21</v>
      </c>
      <c r="W25" s="42">
        <v>1276.09</v>
      </c>
      <c r="X25" s="42">
        <v>0</v>
      </c>
      <c r="Y25" s="42">
        <v>0</v>
      </c>
      <c r="Z25" s="43">
        <f t="shared" si="1"/>
        <v>7458.19</v>
      </c>
      <c r="AA25" s="43">
        <f t="shared" si="2"/>
        <v>12850.04</v>
      </c>
    </row>
    <row r="26" spans="1:27" ht="12.75">
      <c r="A26" s="35" t="s">
        <v>106</v>
      </c>
      <c r="B26" s="42">
        <v>17468.2</v>
      </c>
      <c r="C26" s="42">
        <v>43968.85</v>
      </c>
      <c r="D26" s="42">
        <v>14978.43</v>
      </c>
      <c r="E26" s="42">
        <v>33677.84</v>
      </c>
      <c r="F26" s="42">
        <v>24223.06</v>
      </c>
      <c r="G26" s="42">
        <v>41997.28</v>
      </c>
      <c r="H26" s="42">
        <v>16176.84</v>
      </c>
      <c r="I26" s="42">
        <v>40645.96</v>
      </c>
      <c r="J26" s="42">
        <v>0</v>
      </c>
      <c r="K26" s="42">
        <v>36915.33</v>
      </c>
      <c r="L26" s="42">
        <v>0</v>
      </c>
      <c r="M26" s="42">
        <v>0</v>
      </c>
      <c r="N26" s="42">
        <v>0</v>
      </c>
      <c r="O26" s="42">
        <v>0</v>
      </c>
      <c r="P26" s="42">
        <v>14970.94</v>
      </c>
      <c r="Q26" s="42">
        <v>36339.34</v>
      </c>
      <c r="R26" s="42">
        <v>14970.94</v>
      </c>
      <c r="S26" s="42">
        <v>36339.94</v>
      </c>
      <c r="T26" s="42">
        <v>0</v>
      </c>
      <c r="U26" s="42">
        <v>0</v>
      </c>
      <c r="V26" s="42">
        <v>14970.94</v>
      </c>
      <c r="W26" s="42">
        <v>36339.34</v>
      </c>
      <c r="X26" s="42">
        <v>17945.98</v>
      </c>
      <c r="Y26" s="42">
        <v>38536.82</v>
      </c>
      <c r="Z26" s="43">
        <f t="shared" si="1"/>
        <v>135705.33000000002</v>
      </c>
      <c r="AA26" s="43">
        <f t="shared" si="2"/>
        <v>344760.7</v>
      </c>
    </row>
    <row r="27" spans="1:27" ht="12.75">
      <c r="A27" s="35" t="s">
        <v>107</v>
      </c>
      <c r="B27" s="42">
        <v>4031.66</v>
      </c>
      <c r="C27" s="42">
        <v>10679.05</v>
      </c>
      <c r="D27" s="42">
        <v>3457.02</v>
      </c>
      <c r="E27" s="42">
        <v>8250.78</v>
      </c>
      <c r="F27" s="42">
        <v>4086.13</v>
      </c>
      <c r="G27" s="42">
        <v>9692.97</v>
      </c>
      <c r="H27" s="42">
        <v>3733.61</v>
      </c>
      <c r="I27" s="42">
        <v>8635.04</v>
      </c>
      <c r="J27" s="42">
        <v>3736.19</v>
      </c>
      <c r="K27" s="42">
        <v>9266.1</v>
      </c>
      <c r="L27" s="42">
        <v>3853.23</v>
      </c>
      <c r="M27" s="42">
        <v>8387.11</v>
      </c>
      <c r="N27" s="42">
        <v>3455.29</v>
      </c>
      <c r="O27" s="42">
        <v>8387.11</v>
      </c>
      <c r="P27" s="42">
        <v>3455.29</v>
      </c>
      <c r="Q27" s="42">
        <v>8387.11</v>
      </c>
      <c r="R27" s="42">
        <v>3455.29</v>
      </c>
      <c r="S27" s="42">
        <v>8387.1</v>
      </c>
      <c r="T27" s="42">
        <v>0</v>
      </c>
      <c r="U27" s="42">
        <v>8387.1</v>
      </c>
      <c r="V27" s="42">
        <v>3455.29</v>
      </c>
      <c r="W27" s="42">
        <v>8387.1</v>
      </c>
      <c r="X27" s="42">
        <v>6910.58</v>
      </c>
      <c r="Y27" s="42">
        <v>16774.22</v>
      </c>
      <c r="Z27" s="43">
        <f t="shared" si="1"/>
        <v>43629.58</v>
      </c>
      <c r="AA27" s="43">
        <f t="shared" si="2"/>
        <v>113620.79000000002</v>
      </c>
    </row>
    <row r="28" spans="1:27" ht="12.75">
      <c r="A28" s="36" t="s">
        <v>108</v>
      </c>
      <c r="B28" s="42">
        <v>0</v>
      </c>
      <c r="C28" s="42">
        <v>0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3">
        <f t="shared" si="1"/>
        <v>0</v>
      </c>
      <c r="AA28" s="43">
        <f t="shared" si="2"/>
        <v>0</v>
      </c>
    </row>
    <row r="29" spans="1:27" ht="12.75">
      <c r="A29" s="36" t="s">
        <v>109</v>
      </c>
      <c r="B29" s="42">
        <v>0</v>
      </c>
      <c r="C29" s="42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3">
        <f t="shared" si="1"/>
        <v>0</v>
      </c>
      <c r="AA29" s="43">
        <f t="shared" si="2"/>
        <v>0</v>
      </c>
    </row>
    <row r="30" spans="1:27" ht="12.75">
      <c r="A30" s="44" t="s">
        <v>115</v>
      </c>
      <c r="B30" s="45">
        <f>SUM(B20:B29)</f>
        <v>22154.170000000002</v>
      </c>
      <c r="C30" s="45">
        <f aca="true" t="shared" si="3" ref="C30:AA30">SUM(C20:C29)</f>
        <v>101849.88</v>
      </c>
      <c r="D30" s="45">
        <f t="shared" si="3"/>
        <v>19091.97</v>
      </c>
      <c r="E30" s="45">
        <f t="shared" si="3"/>
        <v>192034.37</v>
      </c>
      <c r="F30" s="45">
        <f t="shared" si="3"/>
        <v>29063.620000000003</v>
      </c>
      <c r="G30" s="45">
        <f t="shared" si="3"/>
        <v>235983.59</v>
      </c>
      <c r="H30" s="45">
        <f t="shared" si="3"/>
        <v>20596.39</v>
      </c>
      <c r="I30" s="45">
        <f t="shared" si="3"/>
        <v>195569.56</v>
      </c>
      <c r="J30" s="45">
        <f t="shared" si="3"/>
        <v>4422.13</v>
      </c>
      <c r="K30" s="45">
        <f t="shared" si="3"/>
        <v>227413.98</v>
      </c>
      <c r="L30" s="45">
        <f t="shared" si="3"/>
        <v>3853.23</v>
      </c>
      <c r="M30" s="45">
        <f t="shared" si="3"/>
        <v>127975.12</v>
      </c>
      <c r="N30" s="45">
        <f t="shared" si="3"/>
        <v>4141.23</v>
      </c>
      <c r="O30" s="45">
        <f t="shared" si="3"/>
        <v>154251.83999999997</v>
      </c>
      <c r="P30" s="45">
        <f t="shared" si="3"/>
        <v>19348.71</v>
      </c>
      <c r="Q30" s="45">
        <f t="shared" si="3"/>
        <v>179161.53999999998</v>
      </c>
      <c r="R30" s="45">
        <f t="shared" si="3"/>
        <v>19230.440000000002</v>
      </c>
      <c r="S30" s="45">
        <f t="shared" si="3"/>
        <v>173856.84</v>
      </c>
      <c r="T30" s="45">
        <f t="shared" si="3"/>
        <v>804.21</v>
      </c>
      <c r="U30" s="45">
        <f t="shared" si="3"/>
        <v>159883.78</v>
      </c>
      <c r="V30" s="45">
        <f t="shared" si="3"/>
        <v>19230.440000000002</v>
      </c>
      <c r="W30" s="45">
        <f t="shared" si="3"/>
        <v>211510.94999999998</v>
      </c>
      <c r="X30" s="45">
        <f t="shared" si="3"/>
        <v>24856.559999999998</v>
      </c>
      <c r="Y30" s="45">
        <f t="shared" si="3"/>
        <v>179854.31</v>
      </c>
      <c r="Z30" s="45">
        <f>SUM(Z20:Z29)</f>
        <v>186793.10000000003</v>
      </c>
      <c r="AA30" s="45">
        <f t="shared" si="3"/>
        <v>2139345.76</v>
      </c>
    </row>
    <row r="31" spans="1:27" ht="12.75">
      <c r="A31" s="44" t="s">
        <v>48</v>
      </c>
      <c r="B31" s="99">
        <f>B30+C30</f>
        <v>124004.05</v>
      </c>
      <c r="C31" s="99"/>
      <c r="D31" s="99">
        <f>D30+E30</f>
        <v>211126.34</v>
      </c>
      <c r="E31" s="99"/>
      <c r="F31" s="99">
        <f>F30+G30</f>
        <v>265047.21</v>
      </c>
      <c r="G31" s="99"/>
      <c r="H31" s="99">
        <f>H30+I30</f>
        <v>216165.95</v>
      </c>
      <c r="I31" s="99"/>
      <c r="J31" s="99">
        <f>J30+K30</f>
        <v>231836.11000000002</v>
      </c>
      <c r="K31" s="99"/>
      <c r="L31" s="99">
        <f>L30+M30</f>
        <v>131828.35</v>
      </c>
      <c r="M31" s="99"/>
      <c r="N31" s="99">
        <f>N30+O30</f>
        <v>158393.06999999998</v>
      </c>
      <c r="O31" s="99"/>
      <c r="P31" s="99">
        <f>P30+Q30</f>
        <v>198510.24999999997</v>
      </c>
      <c r="Q31" s="99"/>
      <c r="R31" s="99">
        <f>R30+S30</f>
        <v>193087.28</v>
      </c>
      <c r="S31" s="99"/>
      <c r="T31" s="99">
        <f>T30+U30</f>
        <v>160687.99</v>
      </c>
      <c r="U31" s="99"/>
      <c r="V31" s="99">
        <f>V30+W30</f>
        <v>230741.38999999998</v>
      </c>
      <c r="W31" s="99"/>
      <c r="X31" s="99">
        <f>X30+Y30</f>
        <v>204710.87</v>
      </c>
      <c r="Y31" s="99"/>
      <c r="Z31" s="99">
        <f>B31+D31+F31+H31+J31+L31+N31+P31+R31+T31+V31+X31</f>
        <v>2326138.8600000003</v>
      </c>
      <c r="AA31" s="99"/>
    </row>
    <row r="32" spans="1:27" ht="12.75">
      <c r="A32" s="44" t="s">
        <v>114</v>
      </c>
      <c r="B32" s="46">
        <f>B16-B30</f>
        <v>80794.52200000001</v>
      </c>
      <c r="C32" s="46">
        <f>B15-C30</f>
        <v>52573.157999999996</v>
      </c>
      <c r="D32" s="46">
        <f>D16-D30</f>
        <v>60515.93000000001</v>
      </c>
      <c r="E32" s="46">
        <f>D15-E30</f>
        <v>-72622.52</v>
      </c>
      <c r="F32" s="46">
        <f>F16-F30</f>
        <v>53332.492000000006</v>
      </c>
      <c r="G32" s="45">
        <f>F15-G30</f>
        <v>-112389.422</v>
      </c>
      <c r="H32" s="46">
        <f>H16-H30</f>
        <v>52800.09000000001</v>
      </c>
      <c r="I32" s="46">
        <f>H15-I30</f>
        <v>-85474.84</v>
      </c>
      <c r="J32" s="46">
        <f>J16-J30</f>
        <v>55792.06600000001</v>
      </c>
      <c r="K32" s="46">
        <f>J15-K30</f>
        <v>-137092.686</v>
      </c>
      <c r="L32" s="46">
        <f>L16-L30</f>
        <v>53640.394</v>
      </c>
      <c r="M32" s="46">
        <f>L15-M30</f>
        <v>-41734.683999999994</v>
      </c>
      <c r="N32" s="46">
        <f>N16-N30</f>
        <v>64867.21000000001</v>
      </c>
      <c r="O32" s="46">
        <f>N15-O30</f>
        <v>-50739.179999999964</v>
      </c>
      <c r="P32" s="46">
        <f>P16-P30</f>
        <v>49764.32600000001</v>
      </c>
      <c r="Q32" s="46">
        <f>P15-Q30</f>
        <v>-75491.98599999999</v>
      </c>
      <c r="R32" s="46">
        <f>R16-R30</f>
        <v>56678.284</v>
      </c>
      <c r="S32" s="46">
        <f>R15-S30</f>
        <v>-59993.754</v>
      </c>
      <c r="T32" s="46">
        <f>T16-T30</f>
        <v>81191.306</v>
      </c>
      <c r="U32" s="46">
        <f>T15-U30</f>
        <v>-36890.505999999994</v>
      </c>
      <c r="V32" s="46">
        <f>V16-V30</f>
        <v>63290.04000000001</v>
      </c>
      <c r="W32" s="46">
        <f>V15-W30</f>
        <v>-87730.22999999998</v>
      </c>
      <c r="X32" s="46">
        <f>X16-X30</f>
        <v>70939.144</v>
      </c>
      <c r="Y32" s="46">
        <f>X15-Y30</f>
        <v>-36160.754000000015</v>
      </c>
      <c r="Z32" s="46">
        <f>Z16-Z30</f>
        <v>743605.804</v>
      </c>
      <c r="AA32" s="45">
        <f>Z15-AA30</f>
        <v>-743747.4039999996</v>
      </c>
    </row>
    <row r="33" spans="1:27" ht="12.75">
      <c r="A33" s="44" t="s">
        <v>116</v>
      </c>
      <c r="B33" s="96">
        <f>B14-B31</f>
        <v>133367.68</v>
      </c>
      <c r="C33" s="97"/>
      <c r="D33" s="96">
        <f>D14-D31</f>
        <v>-12106.589999999997</v>
      </c>
      <c r="E33" s="97"/>
      <c r="F33" s="96">
        <f>F14-F31</f>
        <v>-59056.93000000002</v>
      </c>
      <c r="G33" s="97"/>
      <c r="H33" s="96">
        <f>H14-H31</f>
        <v>-32674.75</v>
      </c>
      <c r="I33" s="97"/>
      <c r="J33" s="96">
        <f>J14-J31</f>
        <v>-81300.62</v>
      </c>
      <c r="K33" s="97"/>
      <c r="L33" s="96">
        <f>L14-L31</f>
        <v>11905.709999999992</v>
      </c>
      <c r="M33" s="97"/>
      <c r="N33" s="96">
        <f>N14-N31</f>
        <v>14128.030000000028</v>
      </c>
      <c r="O33" s="97"/>
      <c r="P33" s="96">
        <f>P14-P31</f>
        <v>-25727.659999999974</v>
      </c>
      <c r="Q33" s="97"/>
      <c r="R33" s="96">
        <f>R14-R31</f>
        <v>-3315.470000000001</v>
      </c>
      <c r="S33" s="97"/>
      <c r="T33" s="96">
        <f>T14-T31</f>
        <v>44300.80000000002</v>
      </c>
      <c r="U33" s="97"/>
      <c r="V33" s="96">
        <f>V14-V31</f>
        <v>-24440.189999999973</v>
      </c>
      <c r="W33" s="97"/>
      <c r="X33" s="96">
        <f>X14-X31</f>
        <v>34778.389999999985</v>
      </c>
      <c r="Y33" s="97"/>
      <c r="Z33" s="96">
        <f>B33+D33+F33+H33+J33+L33+N33+P33+R33+T33+V33+X33</f>
        <v>-141.5999999999476</v>
      </c>
      <c r="AA33" s="97"/>
    </row>
    <row r="34" spans="1:27" ht="12.75">
      <c r="A34" s="44" t="s">
        <v>117</v>
      </c>
      <c r="B34" s="95">
        <f>(B31-B11-B13+MDE!B117-MDE!B26)/RECEITA!B28</f>
        <v>0.29554065898316995</v>
      </c>
      <c r="C34" s="95"/>
      <c r="D34" s="95">
        <f>(D31-D11-D13+MDE!C117-MDE!C26)/RECEITA!C28</f>
        <v>0.24203763833507555</v>
      </c>
      <c r="E34" s="95"/>
      <c r="F34" s="95">
        <f>(F31-F13-F11+MDE!D117)/RECEITA!D28</f>
        <v>0.3362146668413018</v>
      </c>
      <c r="G34" s="95"/>
      <c r="H34" s="95">
        <f>(H31-H13-H11+MDE!E117)/RECEITA!E28</f>
        <v>0.2622346607373811</v>
      </c>
      <c r="I34" s="95"/>
      <c r="J34" s="95">
        <f>(J31+MDE!F117-MDE!F26-FUNDEB!J13-FUNDEB!J11)/RECEITA!F28</f>
        <v>0.3214948827723547</v>
      </c>
      <c r="K34" s="95"/>
      <c r="L34" s="95">
        <f>(L31+MDE!G117-MDE!G26-FUNDEB!L13-FUNDEB!L11)/RECEITA!G28</f>
        <v>0.32214604279311093</v>
      </c>
      <c r="M34" s="95"/>
      <c r="N34" s="95">
        <f>(N31+MDE!H117-FUNDEB!N11-RECEITA!H26-RECEITA!H25)/RECEITA!H28</f>
        <v>0.3515903856601529</v>
      </c>
      <c r="O34" s="95"/>
      <c r="P34" s="95">
        <f>(P31+MDE!I117-MDE!I26-FUNDEB!P13-FUNDEB!P11)/RECEITA!I28</f>
        <v>0.30832954613364094</v>
      </c>
      <c r="Q34" s="95"/>
      <c r="R34" s="95">
        <f>(R31+MDE!J117-MDE!J26-FUNDEB!R11-FUNDEB!R13)/RECEITA!J28</f>
        <v>0.283524314579436</v>
      </c>
      <c r="S34" s="95"/>
      <c r="T34" s="95">
        <f>(T31+MDE!K117-MDE!K26-FUNDEB!T11-FUNDEB!T13)/RECEITA!K28</f>
        <v>0.2564798257887543</v>
      </c>
      <c r="U34" s="95"/>
      <c r="V34" s="95">
        <f>(V31+MDE!L117-RECEITA!L25-RECEITA!L26-FUNDEB!V11)/RECEITA!L28</f>
        <v>0.24740296971886683</v>
      </c>
      <c r="W34" s="95"/>
      <c r="X34" s="95">
        <f>(X31+MDE!M117-MDE!M26-FUNDEB!X13-FUNDEB!X11)/RECEITA!M28</f>
        <v>0.2971363864743422</v>
      </c>
      <c r="Y34" s="95"/>
      <c r="Z34" s="95">
        <f>(Z31-Z11-Z13+MDE!N117-MDE!N26)/RECEITA!N28</f>
        <v>0.29255050435882535</v>
      </c>
      <c r="AA34" s="95"/>
    </row>
  </sheetData>
  <sheetProtection/>
  <mergeCells count="248">
    <mergeCell ref="N2:O2"/>
    <mergeCell ref="P2:Q2"/>
    <mergeCell ref="R2:S2"/>
    <mergeCell ref="T2:U2"/>
    <mergeCell ref="V2:W2"/>
    <mergeCell ref="X2:Y2"/>
    <mergeCell ref="B2:C2"/>
    <mergeCell ref="D2:E2"/>
    <mergeCell ref="F2:G2"/>
    <mergeCell ref="H2:I2"/>
    <mergeCell ref="J2:K2"/>
    <mergeCell ref="L2:M2"/>
    <mergeCell ref="Z2:AA2"/>
    <mergeCell ref="B3:C3"/>
    <mergeCell ref="B4:C4"/>
    <mergeCell ref="B5:C5"/>
    <mergeCell ref="B6:C6"/>
    <mergeCell ref="B7:C7"/>
    <mergeCell ref="H3:I3"/>
    <mergeCell ref="J3:K3"/>
    <mergeCell ref="L3:M3"/>
    <mergeCell ref="N3:O3"/>
    <mergeCell ref="B15:C15"/>
    <mergeCell ref="B16:C16"/>
    <mergeCell ref="D3:E3"/>
    <mergeCell ref="F3:G3"/>
    <mergeCell ref="D4:E4"/>
    <mergeCell ref="D5:E5"/>
    <mergeCell ref="D6:E6"/>
    <mergeCell ref="D7:E7"/>
    <mergeCell ref="B8:C8"/>
    <mergeCell ref="B9:C9"/>
    <mergeCell ref="R3:S3"/>
    <mergeCell ref="T3:U3"/>
    <mergeCell ref="V3:W3"/>
    <mergeCell ref="X3:Y3"/>
    <mergeCell ref="Z3:AA3"/>
    <mergeCell ref="B14:C14"/>
    <mergeCell ref="B10:C10"/>
    <mergeCell ref="B11:C11"/>
    <mergeCell ref="B12:C12"/>
    <mergeCell ref="B13:C13"/>
    <mergeCell ref="D9:E9"/>
    <mergeCell ref="D10:E10"/>
    <mergeCell ref="D11:E11"/>
    <mergeCell ref="D12:E12"/>
    <mergeCell ref="D13:E13"/>
    <mergeCell ref="P3:Q3"/>
    <mergeCell ref="F10:G10"/>
    <mergeCell ref="F11:G11"/>
    <mergeCell ref="F12:G12"/>
    <mergeCell ref="F13:G13"/>
    <mergeCell ref="D14:E14"/>
    <mergeCell ref="D15:E15"/>
    <mergeCell ref="D16:E16"/>
    <mergeCell ref="F4:G4"/>
    <mergeCell ref="F5:G5"/>
    <mergeCell ref="F6:G6"/>
    <mergeCell ref="F7:G7"/>
    <mergeCell ref="F8:G8"/>
    <mergeCell ref="F9:G9"/>
    <mergeCell ref="D8:E8"/>
    <mergeCell ref="F14:G14"/>
    <mergeCell ref="F15:G15"/>
    <mergeCell ref="B33:C33"/>
    <mergeCell ref="D33:E33"/>
    <mergeCell ref="F33:G33"/>
    <mergeCell ref="H33:I33"/>
    <mergeCell ref="F16:G16"/>
    <mergeCell ref="B31:C31"/>
    <mergeCell ref="D31:E31"/>
    <mergeCell ref="F31:G31"/>
    <mergeCell ref="H4:I4"/>
    <mergeCell ref="H5:I5"/>
    <mergeCell ref="H6:I6"/>
    <mergeCell ref="H7:I7"/>
    <mergeCell ref="H8:I8"/>
    <mergeCell ref="J9:K9"/>
    <mergeCell ref="H12:I12"/>
    <mergeCell ref="H13:I13"/>
    <mergeCell ref="H14:I14"/>
    <mergeCell ref="H15:I15"/>
    <mergeCell ref="H16:I16"/>
    <mergeCell ref="H9:I9"/>
    <mergeCell ref="H10:I10"/>
    <mergeCell ref="H11:I11"/>
    <mergeCell ref="J11:K11"/>
    <mergeCell ref="J12:K12"/>
    <mergeCell ref="J13:K13"/>
    <mergeCell ref="J14:K14"/>
    <mergeCell ref="J15:K15"/>
    <mergeCell ref="J4:K4"/>
    <mergeCell ref="J5:K5"/>
    <mergeCell ref="J6:K6"/>
    <mergeCell ref="J7:K7"/>
    <mergeCell ref="J8:K8"/>
    <mergeCell ref="J16:K16"/>
    <mergeCell ref="L4:M4"/>
    <mergeCell ref="L5:M5"/>
    <mergeCell ref="L6:M6"/>
    <mergeCell ref="L7:M7"/>
    <mergeCell ref="L8:M8"/>
    <mergeCell ref="L9:M9"/>
    <mergeCell ref="L10:M10"/>
    <mergeCell ref="L11:M11"/>
    <mergeCell ref="J10:K10"/>
    <mergeCell ref="L12:M12"/>
    <mergeCell ref="L13:M13"/>
    <mergeCell ref="L14:M14"/>
    <mergeCell ref="L15:M15"/>
    <mergeCell ref="L16:M16"/>
    <mergeCell ref="N11:O11"/>
    <mergeCell ref="N12:O12"/>
    <mergeCell ref="N13:O13"/>
    <mergeCell ref="N14:O14"/>
    <mergeCell ref="P10:Q10"/>
    <mergeCell ref="P11:Q11"/>
    <mergeCell ref="N10:O10"/>
    <mergeCell ref="N15:O15"/>
    <mergeCell ref="N4:O4"/>
    <mergeCell ref="N5:O5"/>
    <mergeCell ref="N6:O6"/>
    <mergeCell ref="N7:O7"/>
    <mergeCell ref="N8:O8"/>
    <mergeCell ref="N9:O9"/>
    <mergeCell ref="P4:Q4"/>
    <mergeCell ref="P5:Q5"/>
    <mergeCell ref="P6:Q6"/>
    <mergeCell ref="P7:Q7"/>
    <mergeCell ref="P8:Q8"/>
    <mergeCell ref="P9:Q9"/>
    <mergeCell ref="P12:Q12"/>
    <mergeCell ref="P13:Q13"/>
    <mergeCell ref="P14:Q14"/>
    <mergeCell ref="P15:Q15"/>
    <mergeCell ref="P16:Q16"/>
    <mergeCell ref="R11:S11"/>
    <mergeCell ref="R12:S12"/>
    <mergeCell ref="R13:S13"/>
    <mergeCell ref="R14:S14"/>
    <mergeCell ref="T10:U10"/>
    <mergeCell ref="T11:U11"/>
    <mergeCell ref="R10:S10"/>
    <mergeCell ref="R15:S15"/>
    <mergeCell ref="R4:S4"/>
    <mergeCell ref="R5:S5"/>
    <mergeCell ref="R6:S6"/>
    <mergeCell ref="R7:S7"/>
    <mergeCell ref="R8:S8"/>
    <mergeCell ref="R9:S9"/>
    <mergeCell ref="T4:U4"/>
    <mergeCell ref="T5:U5"/>
    <mergeCell ref="T6:U6"/>
    <mergeCell ref="T7:U7"/>
    <mergeCell ref="T8:U8"/>
    <mergeCell ref="T9:U9"/>
    <mergeCell ref="T12:U12"/>
    <mergeCell ref="T13:U13"/>
    <mergeCell ref="T14:U14"/>
    <mergeCell ref="T15:U15"/>
    <mergeCell ref="T16:U16"/>
    <mergeCell ref="V11:W11"/>
    <mergeCell ref="V12:W12"/>
    <mergeCell ref="V13:W13"/>
    <mergeCell ref="V14:W14"/>
    <mergeCell ref="X10:Y10"/>
    <mergeCell ref="X11:Y11"/>
    <mergeCell ref="V10:W10"/>
    <mergeCell ref="V15:W15"/>
    <mergeCell ref="V4:W4"/>
    <mergeCell ref="V5:W5"/>
    <mergeCell ref="V6:W6"/>
    <mergeCell ref="V7:W7"/>
    <mergeCell ref="V8:W8"/>
    <mergeCell ref="V9:W9"/>
    <mergeCell ref="X4:Y4"/>
    <mergeCell ref="X5:Y5"/>
    <mergeCell ref="X6:Y6"/>
    <mergeCell ref="X7:Y7"/>
    <mergeCell ref="X8:Y8"/>
    <mergeCell ref="X9:Y9"/>
    <mergeCell ref="X15:Y15"/>
    <mergeCell ref="X16:Y16"/>
    <mergeCell ref="L31:M31"/>
    <mergeCell ref="N31:O31"/>
    <mergeCell ref="P31:Q31"/>
    <mergeCell ref="R31:S31"/>
    <mergeCell ref="T31:U31"/>
    <mergeCell ref="V16:W16"/>
    <mergeCell ref="R16:S16"/>
    <mergeCell ref="N16:O16"/>
    <mergeCell ref="Z4:AA4"/>
    <mergeCell ref="Z5:AA5"/>
    <mergeCell ref="Z6:AA6"/>
    <mergeCell ref="Z7:AA7"/>
    <mergeCell ref="Z8:AA8"/>
    <mergeCell ref="Z9:AA9"/>
    <mergeCell ref="P18:Q18"/>
    <mergeCell ref="Z10:AA10"/>
    <mergeCell ref="Z11:AA11"/>
    <mergeCell ref="Z12:AA12"/>
    <mergeCell ref="Z13:AA13"/>
    <mergeCell ref="Z14:AA14"/>
    <mergeCell ref="Z15:AA15"/>
    <mergeCell ref="X12:Y12"/>
    <mergeCell ref="X13:Y13"/>
    <mergeCell ref="X14:Y14"/>
    <mergeCell ref="H31:I31"/>
    <mergeCell ref="J31:K31"/>
    <mergeCell ref="Z16:AA16"/>
    <mergeCell ref="B18:C18"/>
    <mergeCell ref="D18:E18"/>
    <mergeCell ref="F18:G18"/>
    <mergeCell ref="H18:I18"/>
    <mergeCell ref="J18:K18"/>
    <mergeCell ref="L18:M18"/>
    <mergeCell ref="N18:O18"/>
    <mergeCell ref="T33:U33"/>
    <mergeCell ref="R18:S18"/>
    <mergeCell ref="T18:U18"/>
    <mergeCell ref="V18:W18"/>
    <mergeCell ref="X18:Y18"/>
    <mergeCell ref="Z18:AA18"/>
    <mergeCell ref="V31:W31"/>
    <mergeCell ref="X31:Y31"/>
    <mergeCell ref="Z31:AA31"/>
    <mergeCell ref="N34:O34"/>
    <mergeCell ref="J33:K33"/>
    <mergeCell ref="L33:M33"/>
    <mergeCell ref="N33:O33"/>
    <mergeCell ref="P33:Q33"/>
    <mergeCell ref="R33:S33"/>
    <mergeCell ref="B34:C34"/>
    <mergeCell ref="D34:E34"/>
    <mergeCell ref="F34:G34"/>
    <mergeCell ref="H34:I34"/>
    <mergeCell ref="J34:K34"/>
    <mergeCell ref="L34:M34"/>
    <mergeCell ref="A1:AA1"/>
    <mergeCell ref="P34:Q34"/>
    <mergeCell ref="R34:S34"/>
    <mergeCell ref="T34:U34"/>
    <mergeCell ref="V34:W34"/>
    <mergeCell ref="X34:Y34"/>
    <mergeCell ref="Z34:AA34"/>
    <mergeCell ref="V33:W33"/>
    <mergeCell ref="X33:Y33"/>
    <mergeCell ref="Z33:AA3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B5">
      <selection activeCell="M45" sqref="M45"/>
    </sheetView>
  </sheetViews>
  <sheetFormatPr defaultColWidth="9.140625" defaultRowHeight="12.75"/>
  <cols>
    <col min="1" max="1" width="37.421875" style="0" customWidth="1"/>
    <col min="2" max="2" width="12.28125" style="0" customWidth="1"/>
    <col min="3" max="4" width="11.8515625" style="0" customWidth="1"/>
    <col min="5" max="5" width="11.140625" style="0" customWidth="1"/>
    <col min="6" max="7" width="11.7109375" style="0" customWidth="1"/>
    <col min="8" max="8" width="11.57421875" style="0" customWidth="1"/>
    <col min="9" max="9" width="11.7109375" style="0" customWidth="1"/>
    <col min="10" max="10" width="11.28125" style="0" customWidth="1"/>
    <col min="11" max="11" width="11.421875" style="0" customWidth="1"/>
    <col min="12" max="12" width="11.28125" style="0" customWidth="1"/>
    <col min="13" max="13" width="11.140625" style="0" customWidth="1"/>
    <col min="14" max="14" width="13.140625" style="0" customWidth="1"/>
  </cols>
  <sheetData>
    <row r="1" spans="1:14" ht="21">
      <c r="A1" s="108" t="s">
        <v>143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4" ht="12.75">
      <c r="A2" s="52" t="s">
        <v>0</v>
      </c>
      <c r="B2" s="58" t="s">
        <v>76</v>
      </c>
      <c r="C2" s="59" t="s">
        <v>77</v>
      </c>
      <c r="D2" s="58" t="s">
        <v>78</v>
      </c>
      <c r="E2" s="59" t="s">
        <v>79</v>
      </c>
      <c r="F2" s="58" t="s">
        <v>80</v>
      </c>
      <c r="G2" s="59" t="s">
        <v>81</v>
      </c>
      <c r="H2" s="58" t="s">
        <v>82</v>
      </c>
      <c r="I2" s="59" t="s">
        <v>83</v>
      </c>
      <c r="J2" s="58" t="s">
        <v>84</v>
      </c>
      <c r="K2" s="59" t="s">
        <v>85</v>
      </c>
      <c r="L2" s="58" t="s">
        <v>86</v>
      </c>
      <c r="M2" s="59" t="s">
        <v>87</v>
      </c>
      <c r="N2" s="58" t="s">
        <v>88</v>
      </c>
    </row>
    <row r="3" spans="1:14" ht="12.75">
      <c r="A3" s="24" t="s">
        <v>6</v>
      </c>
      <c r="B3" s="53">
        <f>RECEITA!B3*0.15</f>
        <v>5930.371499999999</v>
      </c>
      <c r="C3" s="53">
        <f>RECEITA!C3*0.15</f>
        <v>4583.1449999999995</v>
      </c>
      <c r="D3" s="53">
        <f>RECEITA!D3*0.15</f>
        <v>6681.264</v>
      </c>
      <c r="E3" s="53">
        <f>RECEITA!E3*0.15</f>
        <v>4271.9235</v>
      </c>
      <c r="F3" s="53">
        <f>RECEITA!F3*0.15</f>
        <v>4947.5925</v>
      </c>
      <c r="G3" s="53">
        <f>RECEITA!G3*0.15</f>
        <v>8225.5785</v>
      </c>
      <c r="H3" s="53">
        <f>RECEITA!H3*0.15</f>
        <v>4844.457</v>
      </c>
      <c r="I3" s="53">
        <f>RECEITA!I3*0.15</f>
        <v>4695.8445</v>
      </c>
      <c r="J3" s="53">
        <f>RECEITA!J3*0.15</f>
        <v>4891.875</v>
      </c>
      <c r="K3" s="53">
        <f>RECEITA!K3*0.15</f>
        <v>5221.2164999999995</v>
      </c>
      <c r="L3" s="53">
        <f>RECEITA!L3*0.15</f>
        <v>4898.4015</v>
      </c>
      <c r="M3" s="53">
        <f>RECEITA!M3*0.15</f>
        <v>10917.796499999999</v>
      </c>
      <c r="N3" s="57">
        <f>B3+C3+D3+E3+F3+G3+H3+I3+J3+K3+L3+M3</f>
        <v>70109.466</v>
      </c>
    </row>
    <row r="4" spans="1:14" ht="12.75">
      <c r="A4" s="24" t="s">
        <v>5</v>
      </c>
      <c r="B4" s="53">
        <f>RECEITA!B4*0.15</f>
        <v>54.477</v>
      </c>
      <c r="C4" s="53">
        <f>RECEITA!C4*0.15</f>
        <v>0</v>
      </c>
      <c r="D4" s="53">
        <f>RECEITA!D4*0.15</f>
        <v>0</v>
      </c>
      <c r="E4" s="53">
        <f>RECEITA!E4*0.15</f>
        <v>0</v>
      </c>
      <c r="F4" s="53">
        <f>RECEITA!F4*0.15</f>
        <v>0</v>
      </c>
      <c r="G4" s="53">
        <f>RECEITA!G4*0.15</f>
        <v>1486.7324999999998</v>
      </c>
      <c r="H4" s="53">
        <f>RECEITA!H4*0.15</f>
        <v>7549.5285</v>
      </c>
      <c r="I4" s="53">
        <f>RECEITA!I4*0.15</f>
        <v>10856.452500000001</v>
      </c>
      <c r="J4" s="53">
        <f>RECEITA!J4*0.15</f>
        <v>1510.5555000000002</v>
      </c>
      <c r="K4" s="53">
        <f>RECEITA!K4*0.15</f>
        <v>491.0609999999999</v>
      </c>
      <c r="L4" s="53">
        <f>RECEITA!L4*0.15</f>
        <v>383.77049999999997</v>
      </c>
      <c r="M4" s="53">
        <f>RECEITA!M4*0.15</f>
        <v>473.66249999999997</v>
      </c>
      <c r="N4" s="57">
        <f aca="true" t="shared" si="0" ref="N4:N25">B4+C4+D4+E4+F4+G4+H4+I4+J4+K4+L4+M4</f>
        <v>22806.24</v>
      </c>
    </row>
    <row r="5" spans="1:14" ht="12.75">
      <c r="A5" s="24" t="s">
        <v>49</v>
      </c>
      <c r="B5" s="53">
        <f>RECEITA!B5*0.15</f>
        <v>0</v>
      </c>
      <c r="C5" s="53">
        <f>RECEITA!C5*0.15</f>
        <v>0</v>
      </c>
      <c r="D5" s="53">
        <f>RECEITA!D5*0.15</f>
        <v>0</v>
      </c>
      <c r="E5" s="53">
        <f>RECEITA!E5*0.15</f>
        <v>0</v>
      </c>
      <c r="F5" s="53">
        <f>RECEITA!F5*0.15</f>
        <v>0</v>
      </c>
      <c r="G5" s="53">
        <f>RECEITA!G5*0.15</f>
        <v>-74.38199999999999</v>
      </c>
      <c r="H5" s="53">
        <f>RECEITA!H5*0.15</f>
        <v>-374.58</v>
      </c>
      <c r="I5" s="53">
        <f>RECEITA!I5*0.15</f>
        <v>-475.9815</v>
      </c>
      <c r="J5" s="53">
        <f>RECEITA!J5*0.15</f>
        <v>0</v>
      </c>
      <c r="K5" s="53">
        <f>RECEITA!K5*0.15</f>
        <v>0</v>
      </c>
      <c r="L5" s="53">
        <f>RECEITA!L5*0.15</f>
        <v>0</v>
      </c>
      <c r="M5" s="53">
        <f>RECEITA!M5*0.15</f>
        <v>0</v>
      </c>
      <c r="N5" s="57">
        <f t="shared" si="0"/>
        <v>-924.9435</v>
      </c>
    </row>
    <row r="6" spans="1:14" ht="12.75">
      <c r="A6" s="24" t="s">
        <v>50</v>
      </c>
      <c r="B6" s="53">
        <f>RECEITA!B6*0.15</f>
        <v>5.0145</v>
      </c>
      <c r="C6" s="53">
        <f>RECEITA!C6*0.15</f>
        <v>0</v>
      </c>
      <c r="D6" s="53">
        <f>RECEITA!D6*0.15</f>
        <v>0</v>
      </c>
      <c r="E6" s="53">
        <f>RECEITA!E6*0.15</f>
        <v>0</v>
      </c>
      <c r="F6" s="53">
        <f>RECEITA!F6*0.15</f>
        <v>0</v>
      </c>
      <c r="G6" s="53">
        <f>RECEITA!G6*0.15</f>
        <v>0</v>
      </c>
      <c r="H6" s="53">
        <f>RECEITA!H6*0.15</f>
        <v>0</v>
      </c>
      <c r="I6" s="53">
        <f>RECEITA!I6*0.15</f>
        <v>13.777499999999998</v>
      </c>
      <c r="J6" s="53">
        <f>RECEITA!J6*0.15</f>
        <v>26.3565</v>
      </c>
      <c r="K6" s="53">
        <f>RECEITA!K6*0.15</f>
        <v>19.331999999999997</v>
      </c>
      <c r="L6" s="53">
        <f>RECEITA!L6*0.15</f>
        <v>24.9645</v>
      </c>
      <c r="M6" s="53">
        <f>RECEITA!M6*0.15</f>
        <v>39.663000000000004</v>
      </c>
      <c r="N6" s="57">
        <f t="shared" si="0"/>
        <v>129.108</v>
      </c>
    </row>
    <row r="7" spans="1:14" ht="12.75">
      <c r="A7" s="24" t="s">
        <v>51</v>
      </c>
      <c r="B7" s="53">
        <f>RECEITA!B7*0.15</f>
        <v>98.89049999999999</v>
      </c>
      <c r="C7" s="53">
        <f>RECEITA!C7*0.15</f>
        <v>201.1065</v>
      </c>
      <c r="D7" s="53">
        <f>RECEITA!D7*0.15</f>
        <v>270.1875</v>
      </c>
      <c r="E7" s="53">
        <f>RECEITA!E7*0.15</f>
        <v>594.8204999999999</v>
      </c>
      <c r="F7" s="53">
        <f>RECEITA!F7*0.15</f>
        <v>313.1715</v>
      </c>
      <c r="G7" s="53">
        <f>RECEITA!G7*0.15</f>
        <v>99.62249999999999</v>
      </c>
      <c r="H7" s="53">
        <f>RECEITA!H7*0.15</f>
        <v>386.892</v>
      </c>
      <c r="I7" s="53">
        <f>RECEITA!I7*0.15</f>
        <v>428.535</v>
      </c>
      <c r="J7" s="53">
        <f>RECEITA!J7*0.15</f>
        <v>291.486</v>
      </c>
      <c r="K7" s="53">
        <f>RECEITA!K7*0.15</f>
        <v>164.6265</v>
      </c>
      <c r="L7" s="53">
        <f>RECEITA!L7*0.15</f>
        <v>506.6234999999999</v>
      </c>
      <c r="M7" s="53">
        <f>RECEITA!M7*0.15</f>
        <v>276.21</v>
      </c>
      <c r="N7" s="57">
        <f t="shared" si="0"/>
        <v>3632.1719999999996</v>
      </c>
    </row>
    <row r="8" spans="1:14" ht="12.75">
      <c r="A8" s="24" t="s">
        <v>52</v>
      </c>
      <c r="B8" s="53">
        <f>RECEITA!B8*0.15</f>
        <v>0</v>
      </c>
      <c r="C8" s="53">
        <f>RECEITA!C8*0.15</f>
        <v>0</v>
      </c>
      <c r="D8" s="53">
        <f>RECEITA!D8*0.15</f>
        <v>0</v>
      </c>
      <c r="E8" s="53">
        <f>RECEITA!E8*0.15</f>
        <v>0</v>
      </c>
      <c r="F8" s="53">
        <f>RECEITA!F8*0.15</f>
        <v>0</v>
      </c>
      <c r="G8" s="53">
        <f>RECEITA!G8*0.15</f>
        <v>0</v>
      </c>
      <c r="H8" s="53">
        <f>RECEITA!H8*0.15</f>
        <v>0</v>
      </c>
      <c r="I8" s="53">
        <f>RECEITA!I8*0.15</f>
        <v>0</v>
      </c>
      <c r="J8" s="53">
        <f>RECEITA!J8*0.15</f>
        <v>0</v>
      </c>
      <c r="K8" s="53">
        <f>RECEITA!K8*0.15</f>
        <v>0</v>
      </c>
      <c r="L8" s="53">
        <f>RECEITA!L8*0.15</f>
        <v>0</v>
      </c>
      <c r="M8" s="53">
        <f>RECEITA!M8*0.15</f>
        <v>0</v>
      </c>
      <c r="N8" s="57">
        <f t="shared" si="0"/>
        <v>0</v>
      </c>
    </row>
    <row r="9" spans="1:14" ht="12.75">
      <c r="A9" s="24" t="s">
        <v>53</v>
      </c>
      <c r="B9" s="53">
        <f>RECEITA!B9*0.15</f>
        <v>24.552</v>
      </c>
      <c r="C9" s="53">
        <f>RECEITA!C9*0.15</f>
        <v>25.728</v>
      </c>
      <c r="D9" s="53">
        <f>RECEITA!D9*0.15</f>
        <v>91.58399999999999</v>
      </c>
      <c r="E9" s="53">
        <f>RECEITA!E9*0.15</f>
        <v>121.95599999999999</v>
      </c>
      <c r="F9" s="53">
        <f>RECEITA!F9*0.15</f>
        <v>114.27300000000001</v>
      </c>
      <c r="G9" s="53">
        <f>RECEITA!G9*0.15</f>
        <v>17.762999999999998</v>
      </c>
      <c r="H9" s="53">
        <f>RECEITA!H9*0.15</f>
        <v>123.67949999999999</v>
      </c>
      <c r="I9" s="53">
        <f>RECEITA!I9*0.15</f>
        <v>96.465</v>
      </c>
      <c r="J9" s="53">
        <f>RECEITA!J9*0.15</f>
        <v>68.688</v>
      </c>
      <c r="K9" s="53">
        <f>RECEITA!K9*0.15</f>
        <v>27.197999999999997</v>
      </c>
      <c r="L9" s="53">
        <f>RECEITA!L9*0.15</f>
        <v>136.2405</v>
      </c>
      <c r="M9" s="53">
        <f>RECEITA!M9*0.15</f>
        <v>103.2</v>
      </c>
      <c r="N9" s="57">
        <f t="shared" si="0"/>
        <v>951.327</v>
      </c>
    </row>
    <row r="10" spans="1:14" ht="12.75">
      <c r="A10" s="24" t="s">
        <v>7</v>
      </c>
      <c r="B10" s="53">
        <f>RECEITA!B10*0.15</f>
        <v>1777.6785</v>
      </c>
      <c r="C10" s="53">
        <f>RECEITA!C10*0.15</f>
        <v>744.6270000000001</v>
      </c>
      <c r="D10" s="53">
        <f>RECEITA!D10*0.15</f>
        <v>785.1</v>
      </c>
      <c r="E10" s="53">
        <f>RECEITA!E10*0.15</f>
        <v>5017.5765</v>
      </c>
      <c r="F10" s="53">
        <f>RECEITA!F10*0.15</f>
        <v>4432.1865</v>
      </c>
      <c r="G10" s="53">
        <f>RECEITA!G10*0.15</f>
        <v>2127.9719999999998</v>
      </c>
      <c r="H10" s="53">
        <f>RECEITA!H10*0.15</f>
        <v>2766.0209999999997</v>
      </c>
      <c r="I10" s="53">
        <f>RECEITA!I10*0.15</f>
        <v>2250.2864999999997</v>
      </c>
      <c r="J10" s="53">
        <f>RECEITA!J10*0.15</f>
        <v>2579.319</v>
      </c>
      <c r="K10" s="53">
        <f>RECEITA!K10*0.15</f>
        <v>2170.785</v>
      </c>
      <c r="L10" s="53">
        <f>RECEITA!L10*0.15</f>
        <v>2049.0795</v>
      </c>
      <c r="M10" s="53">
        <f>RECEITA!M10*0.15</f>
        <v>3805.3455</v>
      </c>
      <c r="N10" s="57">
        <f t="shared" si="0"/>
        <v>30505.976999999995</v>
      </c>
    </row>
    <row r="11" spans="1:14" ht="12.75">
      <c r="A11" s="24" t="s">
        <v>8</v>
      </c>
      <c r="B11" s="53">
        <f>RECEITA!B11*0.15</f>
        <v>1792.8495</v>
      </c>
      <c r="C11" s="53">
        <f>RECEITA!C11*0.15</f>
        <v>1739.9714999999999</v>
      </c>
      <c r="D11" s="53">
        <f>RECEITA!D11*0.15</f>
        <v>2856.3405</v>
      </c>
      <c r="E11" s="53">
        <f>RECEITA!E11*0.15</f>
        <v>2332.122</v>
      </c>
      <c r="F11" s="53">
        <f>RECEITA!F11*0.15</f>
        <v>1681.6454999999999</v>
      </c>
      <c r="G11" s="53">
        <f>RECEITA!G11*0.15</f>
        <v>1732.2375</v>
      </c>
      <c r="H11" s="53">
        <f>RECEITA!H11*0.15</f>
        <v>3313.9334999999996</v>
      </c>
      <c r="I11" s="53">
        <f>RECEITA!I11*0.15</f>
        <v>4940.757</v>
      </c>
      <c r="J11" s="53">
        <f>RECEITA!J11*0.15</f>
        <v>2438.2035</v>
      </c>
      <c r="K11" s="53">
        <f>RECEITA!K11*0.15</f>
        <v>3281.3145</v>
      </c>
      <c r="L11" s="53">
        <f>RECEITA!L11*0.15</f>
        <v>3452.5995000000003</v>
      </c>
      <c r="M11" s="53">
        <f>RECEITA!M11*0.15</f>
        <v>2241.357</v>
      </c>
      <c r="N11" s="57">
        <f t="shared" si="0"/>
        <v>31803.331499999997</v>
      </c>
    </row>
    <row r="12" spans="1:14" ht="12.75">
      <c r="A12" s="24" t="s">
        <v>54</v>
      </c>
      <c r="B12" s="53">
        <f>RECEITA!B12*0.15</f>
        <v>0</v>
      </c>
      <c r="C12" s="53">
        <f>RECEITA!C12*0.15</f>
        <v>0</v>
      </c>
      <c r="D12" s="53">
        <f>RECEITA!D12*0.15</f>
        <v>0</v>
      </c>
      <c r="E12" s="53">
        <f>RECEITA!E12*0.15</f>
        <v>0</v>
      </c>
      <c r="F12" s="53">
        <f>RECEITA!F12*0.15</f>
        <v>0</v>
      </c>
      <c r="G12" s="53">
        <f>RECEITA!G12*0.15</f>
        <v>0</v>
      </c>
      <c r="H12" s="53">
        <f>RECEITA!H12*0.15</f>
        <v>0</v>
      </c>
      <c r="I12" s="53">
        <f>RECEITA!I12*0.15</f>
        <v>0</v>
      </c>
      <c r="J12" s="53">
        <f>RECEITA!J12*0.15</f>
        <v>0</v>
      </c>
      <c r="K12" s="53">
        <f>RECEITA!K12*0.15</f>
        <v>0</v>
      </c>
      <c r="L12" s="53">
        <f>RECEITA!L12*0.15</f>
        <v>0</v>
      </c>
      <c r="M12" s="53">
        <f>RECEITA!M12*0.15</f>
        <v>0</v>
      </c>
      <c r="N12" s="57">
        <f t="shared" si="0"/>
        <v>0</v>
      </c>
    </row>
    <row r="13" spans="1:14" ht="12.75">
      <c r="A13" s="24" t="s">
        <v>55</v>
      </c>
      <c r="B13" s="53">
        <f>RECEITA!B13*0.15</f>
        <v>0</v>
      </c>
      <c r="C13" s="53">
        <f>RECEITA!C13*0.15</f>
        <v>0</v>
      </c>
      <c r="D13" s="53">
        <f>RECEITA!D13*0.15</f>
        <v>0</v>
      </c>
      <c r="E13" s="53">
        <f>RECEITA!E13*0.15</f>
        <v>0.375</v>
      </c>
      <c r="F13" s="53">
        <f>RECEITA!F13*0.15</f>
        <v>64.923</v>
      </c>
      <c r="G13" s="53">
        <f>RECEITA!G13*0.15</f>
        <v>0</v>
      </c>
      <c r="H13" s="53">
        <f>RECEITA!H13*0.15</f>
        <v>0.264</v>
      </c>
      <c r="I13" s="53">
        <f>RECEITA!I13*0.15</f>
        <v>435.33599999999996</v>
      </c>
      <c r="J13" s="53">
        <f>RECEITA!J13*0.15</f>
        <v>0.31049999999999994</v>
      </c>
      <c r="K13" s="53">
        <f>RECEITA!K13*0.15</f>
        <v>0.38849999999999996</v>
      </c>
      <c r="L13" s="53">
        <f>RECEITA!L13*0.15</f>
        <v>3.1725</v>
      </c>
      <c r="M13" s="53">
        <f>RECEITA!M13*0.15</f>
        <v>1.155</v>
      </c>
      <c r="N13" s="57">
        <f t="shared" si="0"/>
        <v>505.92449999999997</v>
      </c>
    </row>
    <row r="14" spans="1:14" ht="12.75">
      <c r="A14" s="24" t="s">
        <v>56</v>
      </c>
      <c r="B14" s="53">
        <f>RECEITA!B14*0.15</f>
        <v>0</v>
      </c>
      <c r="C14" s="53">
        <f>RECEITA!C14*0.15</f>
        <v>0</v>
      </c>
      <c r="D14" s="53">
        <f>RECEITA!D14*0.15</f>
        <v>0</v>
      </c>
      <c r="E14" s="53">
        <f>RECEITA!E14*0.15</f>
        <v>0</v>
      </c>
      <c r="F14" s="53">
        <f>RECEITA!F14*0.15</f>
        <v>0</v>
      </c>
      <c r="G14" s="53">
        <f>RECEITA!G14*0.15</f>
        <v>0</v>
      </c>
      <c r="H14" s="53">
        <f>RECEITA!H14*0.15</f>
        <v>0</v>
      </c>
      <c r="I14" s="53">
        <f>RECEITA!I14*0.15</f>
        <v>0</v>
      </c>
      <c r="J14" s="53">
        <f>RECEITA!J14*0.15</f>
        <v>0</v>
      </c>
      <c r="K14" s="53">
        <f>RECEITA!K14*0.15</f>
        <v>0</v>
      </c>
      <c r="L14" s="53">
        <f>RECEITA!L14*0.15</f>
        <v>0</v>
      </c>
      <c r="M14" s="53">
        <f>RECEITA!M14*0.15</f>
        <v>0</v>
      </c>
      <c r="N14" s="57">
        <f t="shared" si="0"/>
        <v>0</v>
      </c>
    </row>
    <row r="15" spans="1:14" ht="12.75">
      <c r="A15" s="24" t="s">
        <v>57</v>
      </c>
      <c r="B15" s="53">
        <f>RECEITA!B15*0.15</f>
        <v>0</v>
      </c>
      <c r="C15" s="53">
        <f>RECEITA!C15*0.15</f>
        <v>0</v>
      </c>
      <c r="D15" s="53">
        <f>RECEITA!D15*0.15</f>
        <v>0</v>
      </c>
      <c r="E15" s="53">
        <f>RECEITA!E15*0.15</f>
        <v>0</v>
      </c>
      <c r="F15" s="53">
        <f>RECEITA!F15*0.15</f>
        <v>0</v>
      </c>
      <c r="G15" s="53">
        <f>RECEITA!G15*0.15</f>
        <v>0</v>
      </c>
      <c r="H15" s="53">
        <f>RECEITA!H15*0.15</f>
        <v>0</v>
      </c>
      <c r="I15" s="53">
        <f>RECEITA!I15*0.15</f>
        <v>0</v>
      </c>
      <c r="J15" s="53">
        <f>RECEITA!J15*0.15</f>
        <v>0</v>
      </c>
      <c r="K15" s="53">
        <f>RECEITA!K15*0.15</f>
        <v>0</v>
      </c>
      <c r="L15" s="53">
        <f>RECEITA!L15*0.15</f>
        <v>0</v>
      </c>
      <c r="M15" s="53">
        <f>RECEITA!M15*0.15</f>
        <v>0</v>
      </c>
      <c r="N15" s="57">
        <f t="shared" si="0"/>
        <v>0</v>
      </c>
    </row>
    <row r="16" spans="1:14" ht="12.75">
      <c r="A16" s="24" t="s">
        <v>1</v>
      </c>
      <c r="B16" s="53">
        <f>RECEITA!B16*0.15</f>
        <v>105253.83899999999</v>
      </c>
      <c r="C16" s="53">
        <f>RECEITA!C16*0.15</f>
        <v>152087.0985</v>
      </c>
      <c r="D16" s="53">
        <f>RECEITA!D16*0.15</f>
        <v>88929.537</v>
      </c>
      <c r="E16" s="53">
        <f>RECEITA!E16*0.15</f>
        <v>87170.634</v>
      </c>
      <c r="F16" s="53">
        <f>RECEITA!F16*0.15</f>
        <v>91073.5755</v>
      </c>
      <c r="G16" s="53">
        <f>RECEITA!G16*0.15</f>
        <v>74138.77649999999</v>
      </c>
      <c r="H16" s="53">
        <f>RECEITA!H16*0.15</f>
        <v>76030.74149999999</v>
      </c>
      <c r="I16" s="53">
        <f>RECEITA!I16*0.15</f>
        <v>81186.51150000001</v>
      </c>
      <c r="J16" s="53">
        <f>RECEITA!J16*0.15</f>
        <v>65396.448</v>
      </c>
      <c r="K16" s="53">
        <f>RECEITA!K16*0.15</f>
        <v>87997.224</v>
      </c>
      <c r="L16" s="53">
        <f>RECEITA!L16*0.15</f>
        <v>116633.65499999998</v>
      </c>
      <c r="M16" s="53">
        <f>RECEITA!M16*0.15</f>
        <v>122243.01599999999</v>
      </c>
      <c r="N16" s="57">
        <f t="shared" si="0"/>
        <v>1148141.0565000002</v>
      </c>
    </row>
    <row r="17" spans="1:14" ht="12.75">
      <c r="A17" s="24" t="s">
        <v>58</v>
      </c>
      <c r="B17" s="53">
        <f>RECEITA!B17*0.15</f>
        <v>0</v>
      </c>
      <c r="C17" s="53">
        <f>RECEITA!C17*0.15</f>
        <v>0</v>
      </c>
      <c r="D17" s="53">
        <f>RECEITA!D17*0.15</f>
        <v>0</v>
      </c>
      <c r="E17" s="53">
        <f>RECEITA!E17*0.15</f>
        <v>0</v>
      </c>
      <c r="F17" s="53">
        <f>RECEITA!F17*0.15</f>
        <v>0</v>
      </c>
      <c r="G17" s="53">
        <f>RECEITA!G17*0.15</f>
        <v>0</v>
      </c>
      <c r="H17" s="53">
        <f>RECEITA!H17*0.15</f>
        <v>0</v>
      </c>
      <c r="I17" s="53">
        <f>RECEITA!I17*0.15</f>
        <v>0</v>
      </c>
      <c r="J17" s="53">
        <f>RECEITA!J17*0.15</f>
        <v>0</v>
      </c>
      <c r="K17" s="53">
        <f>RECEITA!K17*0.15</f>
        <v>0</v>
      </c>
      <c r="L17" s="53">
        <f>RECEITA!L17*0.15</f>
        <v>0</v>
      </c>
      <c r="M17" s="53">
        <f>RECEITA!M17*0.15</f>
        <v>51666.771</v>
      </c>
      <c r="N17" s="57">
        <f t="shared" si="0"/>
        <v>51666.771</v>
      </c>
    </row>
    <row r="18" spans="1:14" ht="12.75">
      <c r="A18" s="24" t="s">
        <v>59</v>
      </c>
      <c r="B18" s="53">
        <f>RECEITA!B18*0.15</f>
        <v>0</v>
      </c>
      <c r="C18" s="53">
        <f>RECEITA!C18*0.15</f>
        <v>0</v>
      </c>
      <c r="D18" s="53">
        <f>RECEITA!D18*0.15</f>
        <v>0</v>
      </c>
      <c r="E18" s="53">
        <f>RECEITA!E18*0.15</f>
        <v>0</v>
      </c>
      <c r="F18" s="53">
        <f>RECEITA!F18*0.15</f>
        <v>0</v>
      </c>
      <c r="G18" s="53">
        <f>RECEITA!G18*0.15</f>
        <v>0</v>
      </c>
      <c r="H18" s="53">
        <f>RECEITA!H18*0.15</f>
        <v>51776.924999999996</v>
      </c>
      <c r="I18" s="53">
        <f>RECEITA!I18*0.15</f>
        <v>0</v>
      </c>
      <c r="J18" s="53">
        <f>RECEITA!J18*0.15</f>
        <v>0</v>
      </c>
      <c r="K18" s="53">
        <f>RECEITA!K18*0.15</f>
        <v>0</v>
      </c>
      <c r="L18" s="53">
        <f>RECEITA!L18*0.15</f>
        <v>0</v>
      </c>
      <c r="M18" s="53">
        <f>RECEITA!M18*0.15</f>
        <v>0</v>
      </c>
      <c r="N18" s="57">
        <f t="shared" si="0"/>
        <v>51776.924999999996</v>
      </c>
    </row>
    <row r="19" spans="1:14" ht="12.75">
      <c r="A19" s="24" t="s">
        <v>9</v>
      </c>
      <c r="B19" s="53">
        <f>RECEITA!B19*0.15</f>
        <v>6.6735</v>
      </c>
      <c r="C19" s="53">
        <f>RECEITA!C19*0.15</f>
        <v>0</v>
      </c>
      <c r="D19" s="53">
        <f>RECEITA!D19*0.15</f>
        <v>0</v>
      </c>
      <c r="E19" s="53">
        <f>RECEITA!E19*0.15</f>
        <v>0</v>
      </c>
      <c r="F19" s="53">
        <f>RECEITA!F19*0.15</f>
        <v>0</v>
      </c>
      <c r="G19" s="53">
        <f>RECEITA!G19*0.15</f>
        <v>0</v>
      </c>
      <c r="H19" s="53">
        <f>RECEITA!H19*0.15</f>
        <v>0</v>
      </c>
      <c r="I19" s="53">
        <f>RECEITA!I19*0.15</f>
        <v>30.694499999999998</v>
      </c>
      <c r="J19" s="53">
        <f>RECEITA!J19*0.15</f>
        <v>342.438</v>
      </c>
      <c r="K19" s="53">
        <f>RECEITA!K19*0.15</f>
        <v>308.73900000000003</v>
      </c>
      <c r="L19" s="53">
        <f>RECEITA!L19*0.15</f>
        <v>10.227</v>
      </c>
      <c r="M19" s="53">
        <f>RECEITA!M19*0.15</f>
        <v>3.7079999999999997</v>
      </c>
      <c r="N19" s="57">
        <f t="shared" si="0"/>
        <v>702.48</v>
      </c>
    </row>
    <row r="20" spans="1:14" ht="12.75">
      <c r="A20" s="24" t="s">
        <v>4</v>
      </c>
      <c r="B20" s="53">
        <f>RECEITA!B20*0.15</f>
        <v>0</v>
      </c>
      <c r="C20" s="53">
        <f>RECEITA!C20*0.15</f>
        <v>0</v>
      </c>
      <c r="D20" s="53">
        <f>RECEITA!D20*0.15</f>
        <v>0</v>
      </c>
      <c r="E20" s="53">
        <f>RECEITA!E20*0.15</f>
        <v>0</v>
      </c>
      <c r="F20" s="53">
        <f>RECEITA!F20*0.15</f>
        <v>0</v>
      </c>
      <c r="G20" s="53">
        <f>RECEITA!G20*0.15</f>
        <v>0</v>
      </c>
      <c r="H20" s="53">
        <f>RECEITA!H20*0.15</f>
        <v>0</v>
      </c>
      <c r="I20" s="53">
        <f>RECEITA!I20*0.15</f>
        <v>0</v>
      </c>
      <c r="J20" s="53">
        <f>RECEITA!J20*0.15</f>
        <v>0</v>
      </c>
      <c r="K20" s="53">
        <f>RECEITA!K20*0.15</f>
        <v>0</v>
      </c>
      <c r="L20" s="53">
        <f>RECEITA!L20*0.15</f>
        <v>0</v>
      </c>
      <c r="M20" s="53">
        <f>RECEITA!M20*0.15</f>
        <v>0</v>
      </c>
      <c r="N20" s="57">
        <f t="shared" si="0"/>
        <v>0</v>
      </c>
    </row>
    <row r="21" spans="1:14" ht="12.75">
      <c r="A21" s="24" t="s">
        <v>2</v>
      </c>
      <c r="B21" s="53">
        <f>RECEITA!B21*0.15</f>
        <v>60227.231999999996</v>
      </c>
      <c r="C21" s="53">
        <f>RECEITA!C21*0.15</f>
        <v>71825.63249999999</v>
      </c>
      <c r="D21" s="53">
        <f>RECEITA!D21*0.15</f>
        <v>83989.93800000001</v>
      </c>
      <c r="E21" s="53">
        <f>RECEITA!E21*0.15</f>
        <v>45744.3225</v>
      </c>
      <c r="F21" s="53">
        <f>RECEITA!F21*0.15</f>
        <v>49049.882999999994</v>
      </c>
      <c r="G21" s="53">
        <f>RECEITA!G21*0.15</f>
        <v>64272.140999999996</v>
      </c>
      <c r="H21" s="53">
        <f>RECEITA!H21*0.15</f>
        <v>53392.309499999996</v>
      </c>
      <c r="I21" s="53">
        <f>RECEITA!I21*0.15</f>
        <v>65816.82149999999</v>
      </c>
      <c r="J21" s="53">
        <f>RECEITA!J21*0.15</f>
        <v>77957.121</v>
      </c>
      <c r="K21" s="53">
        <f>RECEITA!K21*0.15</f>
        <v>76315.056</v>
      </c>
      <c r="L21" s="53">
        <f>RECEITA!L21*0.15</f>
        <v>79910.514</v>
      </c>
      <c r="M21" s="53">
        <f>RECEITA!M21*0.15</f>
        <v>103912.6575</v>
      </c>
      <c r="N21" s="57">
        <f t="shared" si="0"/>
        <v>832413.6284999999</v>
      </c>
    </row>
    <row r="22" spans="1:14" ht="12.75">
      <c r="A22" s="24" t="s">
        <v>10</v>
      </c>
      <c r="B22" s="53">
        <f>RECEITA!B22*0.15</f>
        <v>13150.708499999999</v>
      </c>
      <c r="C22" s="53">
        <f>RECEITA!C22*0.15</f>
        <v>5209.6845</v>
      </c>
      <c r="D22" s="53">
        <f>RECEITA!D22*0.15</f>
        <v>6198.1725</v>
      </c>
      <c r="E22" s="53">
        <f>RECEITA!E22*0.15</f>
        <v>11935.1385</v>
      </c>
      <c r="F22" s="53">
        <f>RECEITA!F22*0.15</f>
        <v>4360.3544999999995</v>
      </c>
      <c r="G22" s="53">
        <f>RECEITA!G22*0.15</f>
        <v>1525.146</v>
      </c>
      <c r="H22" s="53">
        <f>RECEITA!H22*0.15</f>
        <v>1760.6985</v>
      </c>
      <c r="I22" s="53">
        <f>RECEITA!I22*0.15</f>
        <v>525.945</v>
      </c>
      <c r="J22" s="53">
        <f>RECEITA!J22*0.15</f>
        <v>560.9295</v>
      </c>
      <c r="K22" s="53">
        <f>RECEITA!K22*0.15</f>
        <v>151.4595</v>
      </c>
      <c r="L22" s="53">
        <f>RECEITA!L22*0.15</f>
        <v>352.56449999999995</v>
      </c>
      <c r="M22" s="53">
        <f>RECEITA!M22*0.15</f>
        <v>10581.69</v>
      </c>
      <c r="N22" s="57">
        <f t="shared" si="0"/>
        <v>56312.4915</v>
      </c>
    </row>
    <row r="23" spans="1:14" ht="12.75">
      <c r="A23" s="24" t="s">
        <v>3</v>
      </c>
      <c r="B23" s="53">
        <f>RECEITA!B23*0.15</f>
        <v>1020.1514999999999</v>
      </c>
      <c r="C23" s="53">
        <f>RECEITA!C23*0.15</f>
        <v>833.1659999999999</v>
      </c>
      <c r="D23" s="53">
        <f>RECEITA!D23*0.15</f>
        <v>892.74</v>
      </c>
      <c r="E23" s="53">
        <f>RECEITA!E23*0.15</f>
        <v>824.0969999999999</v>
      </c>
      <c r="F23" s="53">
        <f>RECEITA!F23*0.15</f>
        <v>690.9119999999999</v>
      </c>
      <c r="G23" s="53">
        <f>RECEITA!G23*0.15</f>
        <v>721.4685</v>
      </c>
      <c r="H23" s="53">
        <f>RECEITA!H23*0.15</f>
        <v>791.7914999999999</v>
      </c>
      <c r="I23" s="53">
        <f>RECEITA!I23*0.15</f>
        <v>859.0305</v>
      </c>
      <c r="J23" s="53">
        <f>RECEITA!J23*0.15</f>
        <v>1157.9895</v>
      </c>
      <c r="K23" s="53">
        <f>RECEITA!K23*0.15</f>
        <v>1274.8185</v>
      </c>
      <c r="L23" s="53">
        <f>RECEITA!L23*0.15</f>
        <v>1234.29</v>
      </c>
      <c r="M23" s="53">
        <f>RECEITA!M23*0.15</f>
        <v>1555.3515</v>
      </c>
      <c r="N23" s="57">
        <f t="shared" si="0"/>
        <v>11855.806499999999</v>
      </c>
    </row>
    <row r="24" spans="1:14" ht="12.75">
      <c r="A24" s="24" t="s">
        <v>141</v>
      </c>
      <c r="B24" s="53">
        <f>RECEITA!B27</f>
        <v>46.82</v>
      </c>
      <c r="C24" s="53">
        <f>RECEITA!C27</f>
        <v>16.27</v>
      </c>
      <c r="D24" s="53">
        <f>RECEITA!D27</f>
        <v>22.32</v>
      </c>
      <c r="E24" s="53">
        <f>RECEITA!E27</f>
        <v>14.62</v>
      </c>
      <c r="F24" s="53">
        <f>RECEITA!F27</f>
        <v>7.56</v>
      </c>
      <c r="G24" s="53">
        <f>RECEITA!G27</f>
        <v>6.15</v>
      </c>
      <c r="H24" s="53">
        <f>RECEITA!H27</f>
        <v>6.76</v>
      </c>
      <c r="I24" s="53">
        <f>RECEITA!I27</f>
        <v>6.16</v>
      </c>
      <c r="J24" s="53">
        <f>RECEITA!J27</f>
        <v>6.18</v>
      </c>
      <c r="K24" s="53">
        <f>RECEITA!K27</f>
        <v>5.69</v>
      </c>
      <c r="L24" s="53">
        <f>RECEITA!L27</f>
        <v>5.47</v>
      </c>
      <c r="M24" s="53">
        <f>RECEITA!M27</f>
        <v>0</v>
      </c>
      <c r="N24" s="57">
        <f t="shared" si="0"/>
        <v>144</v>
      </c>
    </row>
    <row r="25" spans="1:14" ht="12.75">
      <c r="A25" s="60" t="s">
        <v>11</v>
      </c>
      <c r="B25" s="61">
        <f>SUM(B3:B24)</f>
        <v>189389.258</v>
      </c>
      <c r="C25" s="61">
        <f aca="true" t="shared" si="1" ref="C25:M25">SUM(C3:C24)</f>
        <v>237266.4295</v>
      </c>
      <c r="D25" s="61">
        <f t="shared" si="1"/>
        <v>190717.18349999998</v>
      </c>
      <c r="E25" s="61">
        <f t="shared" si="1"/>
        <v>158027.58550000002</v>
      </c>
      <c r="F25" s="61">
        <f t="shared" si="1"/>
        <v>156736.077</v>
      </c>
      <c r="G25" s="61">
        <f t="shared" si="1"/>
        <v>154279.20599999998</v>
      </c>
      <c r="H25" s="61">
        <f t="shared" si="1"/>
        <v>202369.4215</v>
      </c>
      <c r="I25" s="61">
        <f t="shared" si="1"/>
        <v>171666.6355</v>
      </c>
      <c r="J25" s="61">
        <f t="shared" si="1"/>
        <v>157227.89999999997</v>
      </c>
      <c r="K25" s="61">
        <f t="shared" si="1"/>
        <v>177428.90899999999</v>
      </c>
      <c r="L25" s="61">
        <f t="shared" si="1"/>
        <v>209601.57249999998</v>
      </c>
      <c r="M25" s="61">
        <f t="shared" si="1"/>
        <v>307821.5835</v>
      </c>
      <c r="N25" s="62">
        <f t="shared" si="0"/>
        <v>2312531.7615</v>
      </c>
    </row>
    <row r="26" spans="1:3" ht="12.75">
      <c r="A26" s="10"/>
      <c r="B26" s="10"/>
      <c r="C26" s="10"/>
    </row>
    <row r="27" spans="1:14" ht="12.75">
      <c r="A27" s="52" t="s">
        <v>12</v>
      </c>
      <c r="B27" s="58" t="s">
        <v>76</v>
      </c>
      <c r="C27" s="59" t="s">
        <v>77</v>
      </c>
      <c r="D27" s="58" t="s">
        <v>78</v>
      </c>
      <c r="E27" s="59" t="s">
        <v>79</v>
      </c>
      <c r="F27" s="58" t="s">
        <v>80</v>
      </c>
      <c r="G27" s="59" t="s">
        <v>81</v>
      </c>
      <c r="H27" s="58" t="s">
        <v>82</v>
      </c>
      <c r="I27" s="59" t="s">
        <v>83</v>
      </c>
      <c r="J27" s="58" t="s">
        <v>84</v>
      </c>
      <c r="K27" s="59" t="s">
        <v>85</v>
      </c>
      <c r="L27" s="58" t="s">
        <v>86</v>
      </c>
      <c r="M27" s="59" t="s">
        <v>87</v>
      </c>
      <c r="N27" s="58" t="s">
        <v>88</v>
      </c>
    </row>
    <row r="28" spans="1:14" ht="12.75">
      <c r="A28" s="55" t="s">
        <v>119</v>
      </c>
      <c r="B28" s="53">
        <v>3302.77</v>
      </c>
      <c r="C28" s="87">
        <v>3179.37</v>
      </c>
      <c r="D28" s="87">
        <v>3666.76</v>
      </c>
      <c r="E28" s="87">
        <v>3308.96</v>
      </c>
      <c r="F28" s="87">
        <v>3442.14</v>
      </c>
      <c r="G28" s="87">
        <v>3494.03</v>
      </c>
      <c r="H28" s="87">
        <v>3503.67</v>
      </c>
      <c r="I28" s="87">
        <v>2000.52</v>
      </c>
      <c r="J28" s="87">
        <v>2142.37</v>
      </c>
      <c r="K28" s="87">
        <v>2175.62</v>
      </c>
      <c r="L28" s="87">
        <v>2279.12</v>
      </c>
      <c r="M28" s="87">
        <v>1919.49</v>
      </c>
      <c r="N28" s="54">
        <f>B28+C28+D28+E28+F28+G28+H28+I28+J28+K28+L28+M28</f>
        <v>34414.81999999999</v>
      </c>
    </row>
    <row r="29" spans="1:14" ht="12.75">
      <c r="A29" s="55" t="s">
        <v>120</v>
      </c>
      <c r="B29" s="53">
        <v>88970.5</v>
      </c>
      <c r="C29" s="87">
        <v>85015.82</v>
      </c>
      <c r="D29" s="87">
        <v>76293.68</v>
      </c>
      <c r="E29" s="87">
        <v>76796.09</v>
      </c>
      <c r="F29" s="87">
        <v>76908.53</v>
      </c>
      <c r="G29" s="87">
        <v>82248.76</v>
      </c>
      <c r="H29" s="87">
        <v>83789.62</v>
      </c>
      <c r="I29" s="87">
        <v>52107.16</v>
      </c>
      <c r="J29" s="87">
        <v>51701.47</v>
      </c>
      <c r="K29" s="87">
        <v>53881.64</v>
      </c>
      <c r="L29" s="87">
        <v>48438.36</v>
      </c>
      <c r="M29" s="87">
        <v>91236.77</v>
      </c>
      <c r="N29" s="54">
        <f aca="true" t="shared" si="2" ref="N29:N49">B29+C29+D29+E29+F29+G29+H29+I29+J29+K29+L29+M29</f>
        <v>867388.4</v>
      </c>
    </row>
    <row r="30" spans="1:14" ht="12.75">
      <c r="A30" s="55" t="s">
        <v>121</v>
      </c>
      <c r="B30" s="53">
        <v>19080.66</v>
      </c>
      <c r="C30" s="87">
        <v>17649.05</v>
      </c>
      <c r="D30" s="87">
        <v>20942.77</v>
      </c>
      <c r="E30" s="87">
        <v>17618.45</v>
      </c>
      <c r="F30" s="87">
        <v>17473.66</v>
      </c>
      <c r="G30" s="87">
        <v>18700.18</v>
      </c>
      <c r="H30" s="87">
        <v>18537.5</v>
      </c>
      <c r="I30" s="87">
        <v>12538.91</v>
      </c>
      <c r="J30" s="87">
        <v>12461.53</v>
      </c>
      <c r="K30" s="87">
        <v>12648.19</v>
      </c>
      <c r="L30" s="87">
        <v>12338.62</v>
      </c>
      <c r="M30" s="87">
        <v>25962.78</v>
      </c>
      <c r="N30" s="54">
        <f t="shared" si="2"/>
        <v>205952.3</v>
      </c>
    </row>
    <row r="31" spans="1:14" ht="12.75">
      <c r="A31" s="55" t="s">
        <v>122</v>
      </c>
      <c r="B31" s="53">
        <v>6324</v>
      </c>
      <c r="C31" s="87">
        <v>2995</v>
      </c>
      <c r="D31" s="87">
        <v>5759</v>
      </c>
      <c r="E31" s="87">
        <v>1411</v>
      </c>
      <c r="F31" s="87">
        <v>1397</v>
      </c>
      <c r="G31" s="87">
        <v>1940</v>
      </c>
      <c r="H31" s="87">
        <v>2262</v>
      </c>
      <c r="I31" s="87">
        <v>2434</v>
      </c>
      <c r="J31" s="87">
        <v>4717</v>
      </c>
      <c r="K31" s="87">
        <v>1838</v>
      </c>
      <c r="L31" s="87">
        <v>4499</v>
      </c>
      <c r="M31" s="87">
        <v>1277</v>
      </c>
      <c r="N31" s="54">
        <f t="shared" si="2"/>
        <v>36853</v>
      </c>
    </row>
    <row r="32" spans="1:14" ht="12.75">
      <c r="A32" s="55" t="s">
        <v>123</v>
      </c>
      <c r="B32" s="53">
        <v>4584.3</v>
      </c>
      <c r="C32" s="87">
        <v>2424.14</v>
      </c>
      <c r="D32" s="87">
        <v>8754.9</v>
      </c>
      <c r="E32" s="87">
        <v>8299.15</v>
      </c>
      <c r="F32" s="87">
        <v>4223.13</v>
      </c>
      <c r="G32" s="87">
        <v>4890.63</v>
      </c>
      <c r="H32" s="87">
        <v>4880.86</v>
      </c>
      <c r="I32" s="87">
        <v>6980.87</v>
      </c>
      <c r="J32" s="87">
        <v>2683.15</v>
      </c>
      <c r="K32" s="87">
        <v>12189.96</v>
      </c>
      <c r="L32" s="87">
        <v>3355.5</v>
      </c>
      <c r="M32" s="87">
        <v>3709.43</v>
      </c>
      <c r="N32" s="54">
        <f t="shared" si="2"/>
        <v>66976.02</v>
      </c>
    </row>
    <row r="33" spans="1:14" ht="12.75">
      <c r="A33" s="55" t="s">
        <v>124</v>
      </c>
      <c r="B33" s="53">
        <v>56</v>
      </c>
      <c r="C33" s="87">
        <v>50</v>
      </c>
      <c r="D33" s="87">
        <v>128</v>
      </c>
      <c r="E33" s="87">
        <v>0</v>
      </c>
      <c r="F33" s="87">
        <v>0</v>
      </c>
      <c r="G33" s="87">
        <v>120</v>
      </c>
      <c r="H33" s="87">
        <v>50</v>
      </c>
      <c r="I33" s="87">
        <v>25</v>
      </c>
      <c r="J33" s="87">
        <v>75</v>
      </c>
      <c r="K33" s="87">
        <v>50</v>
      </c>
      <c r="L33" s="87">
        <v>80</v>
      </c>
      <c r="M33" s="87">
        <v>60</v>
      </c>
      <c r="N33" s="54">
        <f t="shared" si="2"/>
        <v>694</v>
      </c>
    </row>
    <row r="34" spans="1:14" ht="12.75">
      <c r="A34" s="55" t="s">
        <v>125</v>
      </c>
      <c r="B34" s="53">
        <v>280</v>
      </c>
      <c r="C34" s="87">
        <v>3590</v>
      </c>
      <c r="D34" s="87">
        <v>0</v>
      </c>
      <c r="E34" s="87">
        <v>5340</v>
      </c>
      <c r="F34" s="87">
        <v>3410</v>
      </c>
      <c r="G34" s="87">
        <v>850</v>
      </c>
      <c r="H34" s="87">
        <v>0</v>
      </c>
      <c r="I34" s="87">
        <v>0</v>
      </c>
      <c r="J34" s="87">
        <v>0</v>
      </c>
      <c r="K34" s="87">
        <v>0</v>
      </c>
      <c r="L34" s="87">
        <v>710</v>
      </c>
      <c r="M34" s="87">
        <v>0</v>
      </c>
      <c r="N34" s="54">
        <f t="shared" si="2"/>
        <v>14180</v>
      </c>
    </row>
    <row r="35" spans="1:14" ht="12.75">
      <c r="A35" s="55" t="s">
        <v>126</v>
      </c>
      <c r="B35" s="53">
        <v>19155.82</v>
      </c>
      <c r="C35" s="87">
        <v>8560.75</v>
      </c>
      <c r="D35" s="87">
        <v>5683.19</v>
      </c>
      <c r="E35" s="87">
        <v>5721.35</v>
      </c>
      <c r="F35" s="87">
        <v>6754.3</v>
      </c>
      <c r="G35" s="87">
        <v>7796.94</v>
      </c>
      <c r="H35" s="87">
        <v>7982.47</v>
      </c>
      <c r="I35" s="87">
        <v>-580.04</v>
      </c>
      <c r="J35" s="87">
        <v>8019.69</v>
      </c>
      <c r="K35" s="87">
        <v>10370.22</v>
      </c>
      <c r="L35" s="87">
        <v>49420.93</v>
      </c>
      <c r="M35" s="87">
        <v>19138.98</v>
      </c>
      <c r="N35" s="54">
        <f t="shared" si="2"/>
        <v>148024.6</v>
      </c>
    </row>
    <row r="36" spans="1:14" ht="12.75">
      <c r="A36" s="55" t="s">
        <v>127</v>
      </c>
      <c r="B36" s="53">
        <v>11.2</v>
      </c>
      <c r="C36" s="87">
        <v>193.6</v>
      </c>
      <c r="D36" s="87">
        <v>0</v>
      </c>
      <c r="E36" s="87">
        <v>209.6</v>
      </c>
      <c r="F36" s="87">
        <v>45.6</v>
      </c>
      <c r="G36" s="87">
        <v>55</v>
      </c>
      <c r="H36" s="87">
        <v>0</v>
      </c>
      <c r="I36" s="87">
        <v>0</v>
      </c>
      <c r="J36" s="87">
        <v>0</v>
      </c>
      <c r="K36" s="87">
        <v>0</v>
      </c>
      <c r="L36" s="87">
        <v>28.4</v>
      </c>
      <c r="M36" s="87">
        <v>0</v>
      </c>
      <c r="N36" s="54">
        <f t="shared" si="2"/>
        <v>543.4</v>
      </c>
    </row>
    <row r="37" spans="1:14" ht="12.75">
      <c r="A37" s="55" t="s">
        <v>128</v>
      </c>
      <c r="B37" s="53">
        <v>0</v>
      </c>
      <c r="C37" s="87">
        <v>12840.34</v>
      </c>
      <c r="D37" s="87">
        <v>6219.99</v>
      </c>
      <c r="E37" s="87">
        <v>0</v>
      </c>
      <c r="F37" s="87">
        <v>18196.79</v>
      </c>
      <c r="G37" s="87">
        <v>13957.93</v>
      </c>
      <c r="H37" s="87">
        <v>14921</v>
      </c>
      <c r="I37" s="87">
        <v>12743.95</v>
      </c>
      <c r="J37" s="87">
        <v>20434.69</v>
      </c>
      <c r="K37" s="87">
        <v>17416.18</v>
      </c>
      <c r="L37" s="87">
        <v>17973.73</v>
      </c>
      <c r="M37" s="87">
        <v>5333.74</v>
      </c>
      <c r="N37" s="54">
        <f t="shared" si="2"/>
        <v>140038.34</v>
      </c>
    </row>
    <row r="38" spans="1:14" ht="12.75">
      <c r="A38" s="55" t="s">
        <v>129</v>
      </c>
      <c r="B38" s="53">
        <v>0</v>
      </c>
      <c r="C38" s="87">
        <v>0</v>
      </c>
      <c r="D38" s="87">
        <v>0</v>
      </c>
      <c r="E38" s="87">
        <v>0</v>
      </c>
      <c r="F38" s="87">
        <v>0</v>
      </c>
      <c r="G38" s="87">
        <v>0</v>
      </c>
      <c r="H38" s="87">
        <v>8031.24</v>
      </c>
      <c r="I38" s="87">
        <v>0</v>
      </c>
      <c r="J38" s="87">
        <v>0</v>
      </c>
      <c r="K38" s="87">
        <v>0</v>
      </c>
      <c r="L38" s="87">
        <v>0</v>
      </c>
      <c r="M38" s="87">
        <v>0</v>
      </c>
      <c r="N38" s="54">
        <f t="shared" si="2"/>
        <v>8031.24</v>
      </c>
    </row>
    <row r="39" spans="1:14" ht="12.75">
      <c r="A39" s="55" t="s">
        <v>130</v>
      </c>
      <c r="B39" s="53">
        <v>0</v>
      </c>
      <c r="C39" s="87">
        <v>0</v>
      </c>
      <c r="D39" s="87">
        <v>1807</v>
      </c>
      <c r="E39" s="87">
        <v>0</v>
      </c>
      <c r="F39" s="87">
        <v>0</v>
      </c>
      <c r="G39" s="87">
        <v>0</v>
      </c>
      <c r="H39" s="87">
        <f>1355.25</f>
        <v>1355.25</v>
      </c>
      <c r="I39" s="87">
        <v>0</v>
      </c>
      <c r="J39" s="87">
        <v>1425</v>
      </c>
      <c r="K39" s="87">
        <v>112423.53</v>
      </c>
      <c r="L39" s="87">
        <v>12000</v>
      </c>
      <c r="M39" s="87">
        <v>0</v>
      </c>
      <c r="N39" s="54">
        <f t="shared" si="2"/>
        <v>129010.78</v>
      </c>
    </row>
    <row r="40" spans="1:14" ht="12.75">
      <c r="A40" s="55" t="s">
        <v>131</v>
      </c>
      <c r="B40" s="53">
        <v>14762.68</v>
      </c>
      <c r="C40" s="87">
        <v>8810.64</v>
      </c>
      <c r="D40" s="87">
        <v>10033.19</v>
      </c>
      <c r="E40" s="87">
        <v>9153.21</v>
      </c>
      <c r="F40" s="87">
        <v>9255.16</v>
      </c>
      <c r="G40" s="87">
        <v>9255.16</v>
      </c>
      <c r="H40" s="87">
        <v>9153.21</v>
      </c>
      <c r="I40" s="87">
        <v>9153.21</v>
      </c>
      <c r="J40" s="87">
        <v>10198.18</v>
      </c>
      <c r="K40" s="87">
        <v>9073.61</v>
      </c>
      <c r="L40" s="87">
        <v>9100.13</v>
      </c>
      <c r="M40" s="87">
        <v>21221.03</v>
      </c>
      <c r="N40" s="54">
        <f t="shared" si="2"/>
        <v>129169.40999999999</v>
      </c>
    </row>
    <row r="41" spans="1:14" ht="12.75">
      <c r="A41" s="55" t="s">
        <v>132</v>
      </c>
      <c r="B41" s="53">
        <v>0</v>
      </c>
      <c r="C41" s="87">
        <v>0</v>
      </c>
      <c r="D41" s="87">
        <v>0</v>
      </c>
      <c r="E41" s="87">
        <v>0</v>
      </c>
      <c r="F41" s="87">
        <v>0</v>
      </c>
      <c r="G41" s="87">
        <v>0</v>
      </c>
      <c r="H41" s="87">
        <v>0</v>
      </c>
      <c r="I41" s="87">
        <v>0</v>
      </c>
      <c r="J41" s="87">
        <v>0</v>
      </c>
      <c r="K41" s="87">
        <v>0</v>
      </c>
      <c r="L41" s="87">
        <v>0</v>
      </c>
      <c r="M41" s="87">
        <v>0</v>
      </c>
      <c r="N41" s="54">
        <f t="shared" si="2"/>
        <v>0</v>
      </c>
    </row>
    <row r="42" spans="1:14" ht="12.75">
      <c r="A42" s="55" t="s">
        <v>133</v>
      </c>
      <c r="B42" s="53">
        <v>0</v>
      </c>
      <c r="C42" s="87">
        <v>0</v>
      </c>
      <c r="D42" s="87">
        <v>0</v>
      </c>
      <c r="E42" s="87">
        <v>0</v>
      </c>
      <c r="F42" s="87">
        <v>0</v>
      </c>
      <c r="G42" s="87">
        <v>0</v>
      </c>
      <c r="H42" s="87">
        <v>0</v>
      </c>
      <c r="I42" s="87">
        <v>0</v>
      </c>
      <c r="J42" s="87">
        <v>0</v>
      </c>
      <c r="K42" s="87">
        <v>0</v>
      </c>
      <c r="L42" s="87">
        <v>0</v>
      </c>
      <c r="M42" s="87">
        <v>0</v>
      </c>
      <c r="N42" s="54">
        <f t="shared" si="2"/>
        <v>0</v>
      </c>
    </row>
    <row r="43" spans="1:14" ht="12.75">
      <c r="A43" s="55" t="s">
        <v>134</v>
      </c>
      <c r="B43" s="53">
        <v>51174.97</v>
      </c>
      <c r="C43" s="87">
        <v>10842.92</v>
      </c>
      <c r="D43" s="87">
        <v>10341.57</v>
      </c>
      <c r="E43" s="87">
        <v>9450.58</v>
      </c>
      <c r="F43" s="87">
        <v>9450.58</v>
      </c>
      <c r="G43" s="87">
        <v>9450.58</v>
      </c>
      <c r="H43" s="87">
        <v>10086.62</v>
      </c>
      <c r="I43" s="87">
        <v>16738.74</v>
      </c>
      <c r="J43" s="87">
        <v>16738.74</v>
      </c>
      <c r="K43" s="87">
        <v>16738.74</v>
      </c>
      <c r="L43" s="87">
        <v>17163.29</v>
      </c>
      <c r="M43" s="87">
        <v>144663.76</v>
      </c>
      <c r="N43" s="54">
        <f t="shared" si="2"/>
        <v>322841.08999999997</v>
      </c>
    </row>
    <row r="44" spans="1:14" ht="12.75">
      <c r="A44" s="55" t="s">
        <v>135</v>
      </c>
      <c r="B44" s="53">
        <v>5498.65</v>
      </c>
      <c r="C44" s="87">
        <v>25231.51</v>
      </c>
      <c r="D44" s="87">
        <v>736.36</v>
      </c>
      <c r="E44" s="87">
        <v>25578.13</v>
      </c>
      <c r="F44" s="87">
        <v>-3189.72</v>
      </c>
      <c r="G44" s="87">
        <v>1926.47</v>
      </c>
      <c r="H44" s="87">
        <v>0</v>
      </c>
      <c r="I44" s="87">
        <v>-1137.04</v>
      </c>
      <c r="J44" s="87">
        <v>817.24</v>
      </c>
      <c r="K44" s="87">
        <v>22.39</v>
      </c>
      <c r="L44" s="87">
        <v>14883.77</v>
      </c>
      <c r="M44" s="87">
        <v>194.7</v>
      </c>
      <c r="N44" s="54">
        <f t="shared" si="2"/>
        <v>70562.45999999999</v>
      </c>
    </row>
    <row r="45" spans="1:14" ht="12.75">
      <c r="A45" s="55" t="s">
        <v>136</v>
      </c>
      <c r="B45" s="53">
        <v>20249.63</v>
      </c>
      <c r="C45" s="87">
        <v>11189.7</v>
      </c>
      <c r="D45" s="87">
        <v>12757.5</v>
      </c>
      <c r="E45" s="87">
        <v>8603.3</v>
      </c>
      <c r="F45" s="87">
        <v>10062.39</v>
      </c>
      <c r="G45" s="87">
        <v>10442.64</v>
      </c>
      <c r="H45" s="87">
        <v>7283.37</v>
      </c>
      <c r="I45" s="87">
        <v>9241.85</v>
      </c>
      <c r="J45" s="87">
        <v>12466.19</v>
      </c>
      <c r="K45" s="87">
        <v>18658.24</v>
      </c>
      <c r="L45" s="87">
        <v>6196.87</v>
      </c>
      <c r="M45" s="87">
        <v>19978.79</v>
      </c>
      <c r="N45" s="54">
        <f t="shared" si="2"/>
        <v>147130.47</v>
      </c>
    </row>
    <row r="46" spans="1:14" ht="12.75">
      <c r="A46" s="55" t="s">
        <v>137</v>
      </c>
      <c r="B46" s="53">
        <v>5713.18</v>
      </c>
      <c r="C46" s="87">
        <v>-318.09</v>
      </c>
      <c r="D46" s="87">
        <v>10689.85</v>
      </c>
      <c r="E46" s="87">
        <v>3982.91</v>
      </c>
      <c r="F46" s="87">
        <v>2213.76</v>
      </c>
      <c r="G46" s="87">
        <v>1522.75</v>
      </c>
      <c r="H46" s="87">
        <v>752.25</v>
      </c>
      <c r="I46" s="87">
        <v>3088.66</v>
      </c>
      <c r="J46" s="87">
        <v>4239.36</v>
      </c>
      <c r="K46" s="87">
        <v>5417.85</v>
      </c>
      <c r="L46" s="87">
        <v>5458.52</v>
      </c>
      <c r="M46" s="87">
        <v>6096.22</v>
      </c>
      <c r="N46" s="54">
        <f t="shared" si="2"/>
        <v>48857.22</v>
      </c>
    </row>
    <row r="47" spans="1:14" ht="12.75">
      <c r="A47" s="55" t="s">
        <v>138</v>
      </c>
      <c r="B47" s="53">
        <v>14997.6</v>
      </c>
      <c r="C47" s="87">
        <v>263438.38</v>
      </c>
      <c r="D47" s="87">
        <v>1807.77</v>
      </c>
      <c r="E47" s="87">
        <v>1792.77</v>
      </c>
      <c r="F47" s="87">
        <v>1102.93</v>
      </c>
      <c r="G47" s="87">
        <v>20000</v>
      </c>
      <c r="H47" s="87">
        <v>5290.33</v>
      </c>
      <c r="I47" s="87">
        <v>549.61</v>
      </c>
      <c r="J47" s="87">
        <v>0</v>
      </c>
      <c r="K47" s="87">
        <v>1099.22</v>
      </c>
      <c r="L47" s="87">
        <v>32746.53</v>
      </c>
      <c r="M47" s="87">
        <v>28050.57</v>
      </c>
      <c r="N47" s="54">
        <f t="shared" si="2"/>
        <v>370875.71</v>
      </c>
    </row>
    <row r="48" spans="1:14" ht="12.75">
      <c r="A48" s="24" t="s">
        <v>139</v>
      </c>
      <c r="B48" s="53">
        <v>354.43</v>
      </c>
      <c r="C48" s="87">
        <v>445.05</v>
      </c>
      <c r="D48" s="87">
        <v>407.36</v>
      </c>
      <c r="E48" s="87">
        <v>370.31</v>
      </c>
      <c r="F48" s="87">
        <v>370.31</v>
      </c>
      <c r="G48" s="87">
        <v>370.31</v>
      </c>
      <c r="H48" s="87">
        <v>370.31</v>
      </c>
      <c r="I48" s="87">
        <v>370.31</v>
      </c>
      <c r="J48" s="87">
        <v>370.31</v>
      </c>
      <c r="K48" s="87">
        <v>370.31</v>
      </c>
      <c r="L48" s="87">
        <v>370.31</v>
      </c>
      <c r="M48" s="87">
        <v>749.03</v>
      </c>
      <c r="N48" s="54">
        <f t="shared" si="2"/>
        <v>4918.349999999999</v>
      </c>
    </row>
    <row r="49" spans="1:14" ht="12.75">
      <c r="A49" s="63" t="s">
        <v>88</v>
      </c>
      <c r="B49" s="64">
        <f>SUM(B28:B48)</f>
        <v>254516.39</v>
      </c>
      <c r="C49" s="64">
        <f aca="true" t="shared" si="3" ref="C49:M49">SUM(C28:C48)</f>
        <v>456138.18000000005</v>
      </c>
      <c r="D49" s="64">
        <f t="shared" si="3"/>
        <v>176028.88999999996</v>
      </c>
      <c r="E49" s="64">
        <f t="shared" si="3"/>
        <v>177635.80999999997</v>
      </c>
      <c r="F49" s="64">
        <f t="shared" si="3"/>
        <v>161116.56</v>
      </c>
      <c r="G49" s="64">
        <f t="shared" si="3"/>
        <v>187021.38</v>
      </c>
      <c r="H49" s="64">
        <f t="shared" si="3"/>
        <v>178249.69999999995</v>
      </c>
      <c r="I49" s="64">
        <f t="shared" si="3"/>
        <v>126255.71</v>
      </c>
      <c r="J49" s="64">
        <f t="shared" si="3"/>
        <v>148489.92</v>
      </c>
      <c r="K49" s="64">
        <f t="shared" si="3"/>
        <v>274373.69999999995</v>
      </c>
      <c r="L49" s="64">
        <f t="shared" si="3"/>
        <v>237043.08</v>
      </c>
      <c r="M49" s="64">
        <f t="shared" si="3"/>
        <v>369592.29</v>
      </c>
      <c r="N49" s="62">
        <f t="shared" si="2"/>
        <v>2746461.61</v>
      </c>
    </row>
    <row r="50" spans="1:14" ht="12.75">
      <c r="A50" s="60" t="s">
        <v>140</v>
      </c>
      <c r="B50" s="64">
        <f>B25-B49</f>
        <v>-65127.13200000001</v>
      </c>
      <c r="C50" s="64">
        <f aca="true" t="shared" si="4" ref="C50:N50">C25-C49</f>
        <v>-218871.75050000005</v>
      </c>
      <c r="D50" s="64">
        <f t="shared" si="4"/>
        <v>14688.293500000029</v>
      </c>
      <c r="E50" s="64">
        <f t="shared" si="4"/>
        <v>-19608.224499999953</v>
      </c>
      <c r="F50" s="64">
        <f t="shared" si="4"/>
        <v>-4380.483000000007</v>
      </c>
      <c r="G50" s="64">
        <f t="shared" si="4"/>
        <v>-32742.174000000028</v>
      </c>
      <c r="H50" s="64">
        <f t="shared" si="4"/>
        <v>24119.721500000043</v>
      </c>
      <c r="I50" s="64">
        <f t="shared" si="4"/>
        <v>45410.9255</v>
      </c>
      <c r="J50" s="64">
        <f t="shared" si="4"/>
        <v>8737.979999999952</v>
      </c>
      <c r="K50" s="64">
        <f t="shared" si="4"/>
        <v>-96944.79099999997</v>
      </c>
      <c r="L50" s="64">
        <f t="shared" si="4"/>
        <v>-27441.507500000007</v>
      </c>
      <c r="M50" s="64">
        <f t="shared" si="4"/>
        <v>-61770.70649999997</v>
      </c>
      <c r="N50" s="64">
        <f t="shared" si="4"/>
        <v>-433929.84849999985</v>
      </c>
    </row>
    <row r="51" spans="1:14" ht="12.75">
      <c r="A51" s="63" t="s">
        <v>142</v>
      </c>
      <c r="B51" s="88">
        <f>B49/RECEITA!B28</f>
        <v>0.2016318100858087</v>
      </c>
      <c r="C51" s="88">
        <f>C49/RECEITA!C28</f>
        <v>0.2883906470039697</v>
      </c>
      <c r="D51" s="88">
        <f>D49/RECEITA!D28</f>
        <v>0.13846378982305413</v>
      </c>
      <c r="E51" s="88">
        <f>E49/RECEITA!E28</f>
        <v>0.16862775415730044</v>
      </c>
      <c r="F51" s="88">
        <f>F49/RECEITA!F28</f>
        <v>0.15419965978495156</v>
      </c>
      <c r="G51" s="88">
        <f>G49/RECEITA!G28</f>
        <v>0.18184126073188048</v>
      </c>
      <c r="H51" s="88">
        <f>H49/RECEITA!H28</f>
        <v>0.1321264249136197</v>
      </c>
      <c r="I51" s="88">
        <f>I49/RECEITA!I28</f>
        <v>0.11032450215949681</v>
      </c>
      <c r="J51" s="88">
        <f>J49/RECEITA!J28</f>
        <v>0.14166928080929275</v>
      </c>
      <c r="K51" s="88">
        <f>K49/RECEITA!K28</f>
        <v>0.23196543965308167</v>
      </c>
      <c r="L51" s="88">
        <f>L49/RECEITA!L28</f>
        <v>0.1696427632760967</v>
      </c>
      <c r="M51" s="88">
        <f>M49/RECEITA!M28</f>
        <v>0.18010057277221433</v>
      </c>
      <c r="N51" s="65">
        <f>N49/RECEITA!N28</f>
        <v>0.1781575081649644</v>
      </c>
    </row>
    <row r="52" ht="12.75">
      <c r="L52" s="89">
        <f>237043.08-L49</f>
        <v>0</v>
      </c>
    </row>
    <row r="53" spans="8:9" ht="12.75">
      <c r="H53" s="89"/>
      <c r="I53" s="89"/>
    </row>
  </sheetData>
  <sheetProtection/>
  <mergeCells count="1">
    <mergeCell ref="A1:N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="86" zoomScaleNormal="86" zoomScalePageLayoutView="0" workbookViewId="0" topLeftCell="A1">
      <selection activeCell="C22" sqref="C22"/>
    </sheetView>
  </sheetViews>
  <sheetFormatPr defaultColWidth="9.140625" defaultRowHeight="12.75"/>
  <cols>
    <col min="1" max="1" width="37.140625" style="0" customWidth="1"/>
    <col min="2" max="2" width="12.8515625" style="0" customWidth="1"/>
    <col min="3" max="3" width="13.140625" style="0" customWidth="1"/>
    <col min="4" max="5" width="12.8515625" style="0" customWidth="1"/>
    <col min="6" max="7" width="12.7109375" style="0" customWidth="1"/>
    <col min="8" max="8" width="13.00390625" style="0" customWidth="1"/>
    <col min="9" max="9" width="12.7109375" style="0" customWidth="1"/>
    <col min="10" max="10" width="12.8515625" style="0" customWidth="1"/>
    <col min="11" max="11" width="13.00390625" style="0" customWidth="1"/>
    <col min="12" max="12" width="12.7109375" style="0" customWidth="1"/>
    <col min="13" max="13" width="13.00390625" style="0" customWidth="1"/>
    <col min="14" max="14" width="14.421875" style="0" customWidth="1"/>
  </cols>
  <sheetData>
    <row r="1" spans="1:14" ht="20.25">
      <c r="A1" s="109" t="s">
        <v>144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4" ht="15.75" customHeight="1">
      <c r="A2" s="52" t="s">
        <v>149</v>
      </c>
      <c r="B2" s="37" t="s">
        <v>76</v>
      </c>
      <c r="C2" s="50" t="s">
        <v>77</v>
      </c>
      <c r="D2" s="37" t="s">
        <v>78</v>
      </c>
      <c r="E2" s="50" t="s">
        <v>79</v>
      </c>
      <c r="F2" s="37" t="s">
        <v>80</v>
      </c>
      <c r="G2" s="50" t="s">
        <v>81</v>
      </c>
      <c r="H2" s="37" t="s">
        <v>82</v>
      </c>
      <c r="I2" s="50" t="s">
        <v>83</v>
      </c>
      <c r="J2" s="37" t="s">
        <v>84</v>
      </c>
      <c r="K2" s="50" t="s">
        <v>85</v>
      </c>
      <c r="L2" s="37" t="s">
        <v>86</v>
      </c>
      <c r="M2" s="50" t="s">
        <v>87</v>
      </c>
      <c r="N2" s="37" t="s">
        <v>88</v>
      </c>
    </row>
    <row r="3" spans="1:14" ht="15.75">
      <c r="A3" s="66"/>
      <c r="B3" s="53">
        <v>107955.8</v>
      </c>
      <c r="C3" s="87">
        <v>107955.8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57">
        <f>B3+C3+D3+E3+F3+G3+H3+I3+J3+K3+L3+M3</f>
        <v>215911.6</v>
      </c>
    </row>
    <row r="4" spans="1:14" ht="15" customHeight="1">
      <c r="A4" s="67"/>
      <c r="B4" s="68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>
        <f>B4+C4+D4+E4+F4+G4+H4+I4+J4+K4+L4+M4</f>
        <v>0</v>
      </c>
    </row>
    <row r="5" spans="1:14" ht="12.75">
      <c r="A5" s="52" t="s">
        <v>150</v>
      </c>
      <c r="B5" s="56">
        <f>SUM(B3:B4)</f>
        <v>107955.8</v>
      </c>
      <c r="C5" s="56">
        <f aca="true" t="shared" si="0" ref="C5:M5">SUM(C3:C4)</f>
        <v>107955.8</v>
      </c>
      <c r="D5" s="56">
        <f t="shared" si="0"/>
        <v>0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>B5+C5+D5+E5+F5+G5+H5+I5+J5+K5+L5+M5</f>
        <v>215911.6</v>
      </c>
    </row>
    <row r="6" spans="1:14" ht="12.75">
      <c r="A6" s="71"/>
      <c r="B6" s="72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4" ht="12.75">
      <c r="A7" s="74"/>
      <c r="B7" s="75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</row>
    <row r="8" spans="1:14" ht="12.75">
      <c r="A8" s="58" t="s">
        <v>12</v>
      </c>
      <c r="B8" s="37" t="s">
        <v>76</v>
      </c>
      <c r="C8" s="50" t="s">
        <v>77</v>
      </c>
      <c r="D8" s="37" t="s">
        <v>78</v>
      </c>
      <c r="E8" s="50" t="s">
        <v>79</v>
      </c>
      <c r="F8" s="37" t="s">
        <v>80</v>
      </c>
      <c r="G8" s="50" t="s">
        <v>81</v>
      </c>
      <c r="H8" s="37" t="s">
        <v>82</v>
      </c>
      <c r="I8" s="50" t="s">
        <v>83</v>
      </c>
      <c r="J8" s="37" t="s">
        <v>84</v>
      </c>
      <c r="K8" s="50" t="s">
        <v>85</v>
      </c>
      <c r="L8" s="37" t="s">
        <v>86</v>
      </c>
      <c r="M8" s="50" t="s">
        <v>87</v>
      </c>
      <c r="N8" s="37" t="s">
        <v>88</v>
      </c>
    </row>
    <row r="9" spans="1:14" ht="12.75">
      <c r="A9" s="24" t="s">
        <v>151</v>
      </c>
      <c r="B9" s="53">
        <v>0</v>
      </c>
      <c r="C9" s="87">
        <v>0</v>
      </c>
      <c r="D9" s="87">
        <v>0</v>
      </c>
      <c r="E9" s="87">
        <v>0</v>
      </c>
      <c r="F9" s="87">
        <v>0</v>
      </c>
      <c r="G9" s="87">
        <v>0</v>
      </c>
      <c r="H9" s="87">
        <v>0</v>
      </c>
      <c r="I9" s="87">
        <v>0</v>
      </c>
      <c r="J9" s="87">
        <v>0</v>
      </c>
      <c r="K9" s="87">
        <v>0</v>
      </c>
      <c r="L9" s="87">
        <v>0</v>
      </c>
      <c r="M9" s="87">
        <v>0</v>
      </c>
      <c r="N9" s="91">
        <f>B9+C9+D9+E9+F9+G9+H9+I9+J9+K9+L9+M9</f>
        <v>0</v>
      </c>
    </row>
    <row r="10" spans="1:14" ht="12.75">
      <c r="A10" s="24" t="s">
        <v>152</v>
      </c>
      <c r="B10" s="53">
        <v>0</v>
      </c>
      <c r="C10" s="87">
        <v>0</v>
      </c>
      <c r="D10" s="87">
        <v>0</v>
      </c>
      <c r="E10" s="87">
        <v>0</v>
      </c>
      <c r="F10" s="87">
        <v>0</v>
      </c>
      <c r="G10" s="87">
        <v>0</v>
      </c>
      <c r="H10" s="87">
        <v>0</v>
      </c>
      <c r="I10" s="87">
        <v>0</v>
      </c>
      <c r="J10" s="87">
        <v>0</v>
      </c>
      <c r="K10" s="87">
        <v>0</v>
      </c>
      <c r="L10" s="87">
        <v>0</v>
      </c>
      <c r="M10" s="87"/>
      <c r="N10" s="57">
        <f aca="true" t="shared" si="1" ref="N10:N26">B10+C10+D10+E10+F10+G10+H10+I10+J10+K10+L10+M10</f>
        <v>0</v>
      </c>
    </row>
    <row r="11" spans="1:14" ht="12.75">
      <c r="A11" s="24" t="s">
        <v>153</v>
      </c>
      <c r="B11" s="53">
        <v>0</v>
      </c>
      <c r="C11" s="87">
        <v>620.4</v>
      </c>
      <c r="D11" s="87"/>
      <c r="E11" s="87"/>
      <c r="F11" s="87"/>
      <c r="G11" s="87"/>
      <c r="H11" s="87"/>
      <c r="I11" s="87"/>
      <c r="J11" s="87"/>
      <c r="K11" s="87"/>
      <c r="L11" s="87"/>
      <c r="M11" s="90"/>
      <c r="N11" s="57">
        <f t="shared" si="1"/>
        <v>620.4</v>
      </c>
    </row>
    <row r="12" spans="1:14" ht="12.75">
      <c r="A12" s="24" t="s">
        <v>154</v>
      </c>
      <c r="B12" s="53">
        <v>48409.05</v>
      </c>
      <c r="C12" s="87">
        <v>45995.64</v>
      </c>
      <c r="D12" s="87"/>
      <c r="E12" s="87"/>
      <c r="F12" s="87"/>
      <c r="G12" s="87"/>
      <c r="H12" s="87"/>
      <c r="I12" s="87"/>
      <c r="J12" s="87"/>
      <c r="K12" s="87"/>
      <c r="L12" s="87"/>
      <c r="M12" s="90"/>
      <c r="N12" s="57">
        <f t="shared" si="1"/>
        <v>94404.69</v>
      </c>
    </row>
    <row r="13" spans="1:14" ht="12.75">
      <c r="A13" s="24" t="s">
        <v>155</v>
      </c>
      <c r="B13" s="53">
        <v>0</v>
      </c>
      <c r="C13" s="87">
        <v>4076.25</v>
      </c>
      <c r="D13" s="87"/>
      <c r="E13" s="87"/>
      <c r="F13" s="87"/>
      <c r="G13" s="87"/>
      <c r="H13" s="87"/>
      <c r="I13" s="87"/>
      <c r="J13" s="87"/>
      <c r="K13" s="87"/>
      <c r="L13" s="87"/>
      <c r="M13" s="90"/>
      <c r="N13" s="57">
        <f t="shared" si="1"/>
        <v>4076.25</v>
      </c>
    </row>
    <row r="14" spans="1:14" ht="12.75">
      <c r="A14" s="24" t="s">
        <v>156</v>
      </c>
      <c r="B14" s="53">
        <v>225</v>
      </c>
      <c r="C14" s="87">
        <v>450</v>
      </c>
      <c r="D14" s="87"/>
      <c r="E14" s="87"/>
      <c r="F14" s="87"/>
      <c r="G14" s="87"/>
      <c r="H14" s="87"/>
      <c r="I14" s="87"/>
      <c r="J14" s="87"/>
      <c r="K14" s="87"/>
      <c r="L14" s="87"/>
      <c r="M14" s="90"/>
      <c r="N14" s="57">
        <f t="shared" si="1"/>
        <v>675</v>
      </c>
    </row>
    <row r="15" spans="1:14" ht="12.75">
      <c r="A15" s="24" t="s">
        <v>157</v>
      </c>
      <c r="B15" s="53">
        <v>0</v>
      </c>
      <c r="C15" s="87">
        <v>4050</v>
      </c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57">
        <f t="shared" si="1"/>
        <v>4050</v>
      </c>
    </row>
    <row r="16" spans="1:14" ht="12.75">
      <c r="A16" s="24" t="s">
        <v>158</v>
      </c>
      <c r="B16" s="53"/>
      <c r="C16" s="87">
        <v>229</v>
      </c>
      <c r="D16" s="87"/>
      <c r="E16" s="87"/>
      <c r="F16" s="87"/>
      <c r="G16" s="87"/>
      <c r="H16" s="87"/>
      <c r="I16" s="87"/>
      <c r="J16" s="87"/>
      <c r="K16" s="87"/>
      <c r="L16" s="87"/>
      <c r="M16" s="90"/>
      <c r="N16" s="57">
        <f t="shared" si="1"/>
        <v>229</v>
      </c>
    </row>
    <row r="17" spans="1:14" ht="12.75">
      <c r="A17" s="24" t="s">
        <v>159</v>
      </c>
      <c r="B17" s="53"/>
      <c r="C17" s="87">
        <v>0</v>
      </c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57">
        <f t="shared" si="1"/>
        <v>0</v>
      </c>
    </row>
    <row r="18" spans="1:14" ht="12.75">
      <c r="A18" s="24" t="s">
        <v>160</v>
      </c>
      <c r="B18" s="53"/>
      <c r="C18" s="87">
        <v>0</v>
      </c>
      <c r="D18" s="87"/>
      <c r="E18" s="87"/>
      <c r="F18" s="87"/>
      <c r="G18" s="87"/>
      <c r="H18" s="87"/>
      <c r="I18" s="87"/>
      <c r="J18" s="87"/>
      <c r="K18" s="87"/>
      <c r="L18" s="87"/>
      <c r="M18" s="92"/>
      <c r="N18" s="57">
        <f>B18+C18+D18+E18+F18+G18+H18+I18+J18+K18+L18+M18</f>
        <v>0</v>
      </c>
    </row>
    <row r="19" spans="1:14" ht="12.75">
      <c r="A19" s="24" t="s">
        <v>161</v>
      </c>
      <c r="B19" s="53"/>
      <c r="C19" s="87">
        <v>0</v>
      </c>
      <c r="D19" s="87"/>
      <c r="E19" s="87"/>
      <c r="F19" s="87"/>
      <c r="G19" s="87"/>
      <c r="H19" s="87"/>
      <c r="I19" s="87"/>
      <c r="J19" s="87"/>
      <c r="K19" s="87"/>
      <c r="L19" s="87"/>
      <c r="M19" s="92"/>
      <c r="N19" s="57">
        <f>B19+C19+D19+E19+F19+G19+H19+I19+J19+K19+L19+M19</f>
        <v>0</v>
      </c>
    </row>
    <row r="20" spans="1:14" ht="12.75">
      <c r="A20" s="24" t="s">
        <v>162</v>
      </c>
      <c r="B20" s="53">
        <v>3158.16</v>
      </c>
      <c r="C20" s="87">
        <v>3127.06</v>
      </c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57">
        <f>B20+C20+D20+E20+F20+G20+H20+I20+J20+K20+L20+M20</f>
        <v>6285.219999999999</v>
      </c>
    </row>
    <row r="21" spans="1:14" ht="12.75">
      <c r="A21" s="24" t="s">
        <v>163</v>
      </c>
      <c r="B21" s="53">
        <v>0</v>
      </c>
      <c r="C21" s="87">
        <v>0</v>
      </c>
      <c r="D21" s="87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57">
        <f t="shared" si="1"/>
        <v>0</v>
      </c>
    </row>
    <row r="22" spans="1:14" ht="12.75">
      <c r="A22" s="77"/>
      <c r="B22" s="78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9"/>
    </row>
    <row r="23" spans="1:14" ht="12.75">
      <c r="A23" s="80"/>
      <c r="B23" s="81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82"/>
    </row>
    <row r="24" spans="1:14" ht="12.75">
      <c r="A24" s="52" t="s">
        <v>164</v>
      </c>
      <c r="B24" s="56">
        <f aca="true" t="shared" si="2" ref="B24:L24">SUM(B9:B23)</f>
        <v>51792.21000000001</v>
      </c>
      <c r="C24" s="56">
        <f t="shared" si="2"/>
        <v>58548.35</v>
      </c>
      <c r="D24" s="56">
        <f t="shared" si="2"/>
        <v>0</v>
      </c>
      <c r="E24" s="56">
        <f t="shared" si="2"/>
        <v>0</v>
      </c>
      <c r="F24" s="56">
        <f t="shared" si="2"/>
        <v>0</v>
      </c>
      <c r="G24" s="56">
        <f t="shared" si="2"/>
        <v>0</v>
      </c>
      <c r="H24" s="56">
        <f t="shared" si="2"/>
        <v>0</v>
      </c>
      <c r="I24" s="56">
        <f t="shared" si="2"/>
        <v>0</v>
      </c>
      <c r="J24" s="56">
        <f t="shared" si="2"/>
        <v>0</v>
      </c>
      <c r="K24" s="56">
        <f t="shared" si="2"/>
        <v>0</v>
      </c>
      <c r="L24" s="56">
        <f t="shared" si="2"/>
        <v>0</v>
      </c>
      <c r="M24" s="56">
        <f>SUM(M9:M23)</f>
        <v>0</v>
      </c>
      <c r="N24" s="57">
        <f t="shared" si="1"/>
        <v>110340.56</v>
      </c>
    </row>
    <row r="25" spans="1:14" ht="11.25" customHeight="1">
      <c r="A25" s="73"/>
      <c r="B25" s="8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84">
        <f t="shared" si="1"/>
        <v>0</v>
      </c>
    </row>
    <row r="26" spans="1:14" ht="5.25" customHeight="1">
      <c r="A26" s="76"/>
      <c r="B26" s="85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86">
        <f t="shared" si="1"/>
        <v>0</v>
      </c>
    </row>
    <row r="27" spans="1:14" ht="12.75">
      <c r="A27" s="52" t="s">
        <v>165</v>
      </c>
      <c r="B27" s="56">
        <f aca="true" t="shared" si="3" ref="B27:N27">B5-B24</f>
        <v>56163.59</v>
      </c>
      <c r="C27" s="56">
        <f t="shared" si="3"/>
        <v>49407.450000000004</v>
      </c>
      <c r="D27" s="56">
        <f t="shared" si="3"/>
        <v>0</v>
      </c>
      <c r="E27" s="56">
        <f t="shared" si="3"/>
        <v>0</v>
      </c>
      <c r="F27" s="56">
        <f t="shared" si="3"/>
        <v>0</v>
      </c>
      <c r="G27" s="56">
        <f t="shared" si="3"/>
        <v>0</v>
      </c>
      <c r="H27" s="56">
        <f t="shared" si="3"/>
        <v>0</v>
      </c>
      <c r="I27" s="56">
        <f t="shared" si="3"/>
        <v>0</v>
      </c>
      <c r="J27" s="56">
        <f t="shared" si="3"/>
        <v>0</v>
      </c>
      <c r="K27" s="56">
        <f t="shared" si="3"/>
        <v>0</v>
      </c>
      <c r="L27" s="56">
        <f t="shared" si="3"/>
        <v>0</v>
      </c>
      <c r="M27" s="56">
        <f t="shared" si="3"/>
        <v>0</v>
      </c>
      <c r="N27" s="57">
        <f t="shared" si="3"/>
        <v>105571.04000000001</v>
      </c>
    </row>
    <row r="37" spans="3:12" ht="12.75">
      <c r="C37" s="110" t="s">
        <v>147</v>
      </c>
      <c r="D37" s="110"/>
      <c r="E37" s="110"/>
      <c r="F37" s="110"/>
      <c r="I37" s="110" t="s">
        <v>146</v>
      </c>
      <c r="J37" s="110"/>
      <c r="K37" s="110"/>
      <c r="L37" s="110"/>
    </row>
    <row r="38" spans="3:12" ht="12.75">
      <c r="C38" s="110" t="s">
        <v>145</v>
      </c>
      <c r="D38" s="110"/>
      <c r="E38" s="110"/>
      <c r="F38" s="110"/>
      <c r="I38" s="110" t="s">
        <v>148</v>
      </c>
      <c r="J38" s="110"/>
      <c r="K38" s="110"/>
      <c r="L38" s="110"/>
    </row>
  </sheetData>
  <sheetProtection/>
  <mergeCells count="5">
    <mergeCell ref="A1:N1"/>
    <mergeCell ref="C37:F37"/>
    <mergeCell ref="C38:F38"/>
    <mergeCell ref="I37:L37"/>
    <mergeCell ref="I38:L3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 Tiradentes do Sul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Contabilidade</dc:creator>
  <cp:keywords/>
  <dc:description/>
  <cp:lastModifiedBy>Usuário</cp:lastModifiedBy>
  <cp:lastPrinted>2024-02-15T11:21:47Z</cp:lastPrinted>
  <dcterms:created xsi:type="dcterms:W3CDTF">2010-03-12T14:45:35Z</dcterms:created>
  <dcterms:modified xsi:type="dcterms:W3CDTF">2024-03-06T11:14:53Z</dcterms:modified>
  <cp:category/>
  <cp:version/>
  <cp:contentType/>
  <cp:contentStatus/>
</cp:coreProperties>
</file>